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6605" windowHeight="9375" tabRatio="846"/>
  </bookViews>
  <sheets>
    <sheet name="Лист5" sheetId="5" r:id="rId1"/>
    <sheet name="таб1" sheetId="1" r:id="rId2"/>
    <sheet name="таб2." sheetId="16" r:id="rId3"/>
    <sheet name="таб2.1" sheetId="3" r:id="rId4"/>
    <sheet name="таб 3,4" sheetId="4" r:id="rId5"/>
    <sheet name="расчет 1" sheetId="6" r:id="rId6"/>
    <sheet name="расчет 2" sheetId="7" r:id="rId7"/>
    <sheet name="расчет3" sheetId="8" r:id="rId8"/>
    <sheet name="расчет4" sheetId="9" r:id="rId9"/>
    <sheet name="расчет5" sheetId="10" r:id="rId10"/>
    <sheet name="расчет 6" sheetId="11" r:id="rId11"/>
    <sheet name="расчет 7" sheetId="12" r:id="rId12"/>
    <sheet name="расчет8" sheetId="13" r:id="rId13"/>
    <sheet name="расчет9" sheetId="15" r:id="rId14"/>
  </sheets>
  <definedNames>
    <definedName name="_xlnm.Print_Area" localSheetId="0">Лист5!$A$1:$M$44</definedName>
    <definedName name="_xlnm.Print_Area" localSheetId="5">'расчет 1'!$A$1:$J$42</definedName>
    <definedName name="_xlnm.Print_Area" localSheetId="10">'расчет 6'!$A$1:$E$31</definedName>
    <definedName name="_xlnm.Print_Area" localSheetId="11">'расчет 7'!$A$1:$D$32</definedName>
    <definedName name="_xlnm.Print_Area" localSheetId="7">расчет3!$A$1:$D$71</definedName>
    <definedName name="_xlnm.Print_Area" localSheetId="12">расчет8!$A$1:$E$24</definedName>
    <definedName name="_xlnm.Print_Area" localSheetId="13">расчет9!$A$1:$E$21</definedName>
    <definedName name="_xlnm.Print_Area" localSheetId="1">таб1!$A$1:$C$29</definedName>
  </definedNames>
  <calcPr calcId="144525"/>
</workbook>
</file>

<file path=xl/calcChain.xml><?xml version="1.0" encoding="utf-8"?>
<calcChain xmlns="http://schemas.openxmlformats.org/spreadsheetml/2006/main">
  <c r="G45" i="10" l="1"/>
  <c r="G46" i="10" s="1"/>
  <c r="E27" i="11"/>
  <c r="J38" i="16"/>
  <c r="J19" i="16"/>
  <c r="G38" i="16"/>
  <c r="G13" i="16"/>
  <c r="E21" i="13"/>
  <c r="E28" i="11"/>
  <c r="O38" i="16"/>
  <c r="E22" i="13"/>
  <c r="D18" i="12"/>
  <c r="D21" i="12" s="1"/>
  <c r="E29" i="11"/>
  <c r="G56" i="10"/>
  <c r="G12" i="16"/>
  <c r="F8" i="7"/>
  <c r="F10" i="7" s="1"/>
  <c r="G25" i="16"/>
  <c r="G26" i="16"/>
  <c r="F10" i="10"/>
  <c r="E10" i="15"/>
  <c r="Q15" i="16"/>
  <c r="Q14" i="16"/>
  <c r="P15" i="16"/>
  <c r="P14" i="16"/>
  <c r="O14" i="16"/>
  <c r="P12" i="16"/>
  <c r="Q12" i="16"/>
  <c r="O12" i="16"/>
  <c r="H12" i="16"/>
  <c r="D15" i="16"/>
  <c r="E15" i="16"/>
  <c r="F15" i="16"/>
  <c r="D32" i="12"/>
  <c r="D10" i="12"/>
  <c r="E9" i="11"/>
  <c r="G69" i="10"/>
  <c r="F12" i="10"/>
  <c r="E10" i="13"/>
  <c r="C7" i="4"/>
  <c r="D10" i="3"/>
  <c r="D56" i="8"/>
  <c r="I38" i="6"/>
  <c r="I39" i="6"/>
  <c r="I40" i="6"/>
  <c r="I41" i="6"/>
  <c r="I37" i="6"/>
  <c r="I42" i="6" s="1"/>
  <c r="D38" i="6"/>
  <c r="D37" i="6"/>
  <c r="O25" i="16"/>
  <c r="Q38" i="16"/>
  <c r="O24" i="16"/>
  <c r="I38" i="16"/>
  <c r="H38" i="16"/>
  <c r="I13" i="16"/>
  <c r="I12" i="16" s="1"/>
  <c r="G24" i="16"/>
  <c r="E18" i="11"/>
  <c r="F24" i="9"/>
  <c r="D20" i="8"/>
  <c r="F12" i="9" l="1"/>
  <c r="G36" i="16" l="1"/>
  <c r="H20" i="15" s="1"/>
  <c r="J12" i="3"/>
  <c r="K12" i="3"/>
  <c r="L12" i="3"/>
  <c r="D47" i="16"/>
  <c r="D46" i="16"/>
  <c r="D44" i="16"/>
  <c r="D43" i="16"/>
  <c r="D42" i="16"/>
  <c r="D40" i="16"/>
  <c r="D39" i="16"/>
  <c r="F38" i="16"/>
  <c r="F36" i="16" s="1"/>
  <c r="I9" i="3" s="1"/>
  <c r="I12" i="3" s="1"/>
  <c r="E38" i="16"/>
  <c r="E36" i="16" s="1"/>
  <c r="H9" i="3" s="1"/>
  <c r="D38" i="16"/>
  <c r="D37" i="16"/>
  <c r="R36" i="16"/>
  <c r="Q36" i="16"/>
  <c r="P36" i="16"/>
  <c r="O36" i="16"/>
  <c r="N36" i="16"/>
  <c r="M36" i="16"/>
  <c r="L36" i="16"/>
  <c r="K36" i="16"/>
  <c r="J36" i="16"/>
  <c r="I36" i="16"/>
  <c r="H36" i="16"/>
  <c r="D35" i="16"/>
  <c r="D34" i="16"/>
  <c r="D33" i="16"/>
  <c r="D32" i="16"/>
  <c r="D31" i="16"/>
  <c r="R30" i="16"/>
  <c r="Q30" i="16"/>
  <c r="P30" i="16"/>
  <c r="O30" i="16"/>
  <c r="N30" i="16"/>
  <c r="M30" i="16"/>
  <c r="L30" i="16"/>
  <c r="K30" i="16"/>
  <c r="J30" i="16"/>
  <c r="I30" i="16"/>
  <c r="F30" i="16" s="1"/>
  <c r="H30" i="16"/>
  <c r="G30" i="16"/>
  <c r="D29" i="16"/>
  <c r="D28" i="16"/>
  <c r="D27" i="16"/>
  <c r="F26" i="16"/>
  <c r="E26" i="16"/>
  <c r="D26" i="16"/>
  <c r="F25" i="16"/>
  <c r="E25" i="16"/>
  <c r="D25" i="16"/>
  <c r="F24" i="16"/>
  <c r="E24" i="16"/>
  <c r="D24" i="16"/>
  <c r="R23" i="16"/>
  <c r="R22" i="16" s="1"/>
  <c r="R48" i="16" s="1"/>
  <c r="Q23" i="16"/>
  <c r="P23" i="16"/>
  <c r="P22" i="16" s="1"/>
  <c r="O23" i="16"/>
  <c r="N23" i="16"/>
  <c r="N22" i="16" s="1"/>
  <c r="N48" i="16" s="1"/>
  <c r="M23" i="16"/>
  <c r="L23" i="16"/>
  <c r="L22" i="16" s="1"/>
  <c r="K23" i="16"/>
  <c r="J23" i="16"/>
  <c r="I23" i="16"/>
  <c r="F23" i="16" s="1"/>
  <c r="H23" i="16"/>
  <c r="E23" i="16" s="1"/>
  <c r="G23" i="16"/>
  <c r="M22" i="16"/>
  <c r="M48" i="16" s="1"/>
  <c r="F21" i="16"/>
  <c r="E21" i="16"/>
  <c r="D21" i="16"/>
  <c r="F20" i="16"/>
  <c r="E20" i="16"/>
  <c r="D20" i="16"/>
  <c r="F19" i="16"/>
  <c r="E19" i="16"/>
  <c r="D19" i="16"/>
  <c r="F18" i="16"/>
  <c r="E18" i="16"/>
  <c r="D18" i="16"/>
  <c r="F17" i="16"/>
  <c r="E17" i="16"/>
  <c r="D17" i="16"/>
  <c r="F16" i="16"/>
  <c r="E16" i="16"/>
  <c r="D16" i="16"/>
  <c r="F14" i="16"/>
  <c r="E14" i="16"/>
  <c r="D14" i="16"/>
  <c r="F13" i="16"/>
  <c r="E13" i="16"/>
  <c r="D13" i="16"/>
  <c r="Q9" i="16"/>
  <c r="P9" i="16"/>
  <c r="P48" i="16" s="1"/>
  <c r="O9" i="16"/>
  <c r="H9" i="16"/>
  <c r="G9" i="16"/>
  <c r="F10" i="16"/>
  <c r="E10" i="16"/>
  <c r="D10" i="16"/>
  <c r="L9" i="16"/>
  <c r="K9" i="16"/>
  <c r="J9" i="16"/>
  <c r="I9" i="16"/>
  <c r="D66" i="8"/>
  <c r="D60" i="8"/>
  <c r="D48" i="8"/>
  <c r="D30" i="8"/>
  <c r="D24" i="8"/>
  <c r="D12" i="8"/>
  <c r="E12" i="16" l="1"/>
  <c r="F12" i="16"/>
  <c r="E30" i="16"/>
  <c r="D12" i="16"/>
  <c r="D9" i="16" s="1"/>
  <c r="E9" i="3"/>
  <c r="E12" i="3" s="1"/>
  <c r="H12" i="3"/>
  <c r="L48" i="16"/>
  <c r="F22" i="16"/>
  <c r="J22" i="16"/>
  <c r="J48" i="16" s="1"/>
  <c r="D30" i="16"/>
  <c r="O22" i="16"/>
  <c r="O48" i="16" s="1"/>
  <c r="D23" i="16"/>
  <c r="K22" i="16"/>
  <c r="Q22" i="16"/>
  <c r="Q48" i="16" s="1"/>
  <c r="G22" i="16"/>
  <c r="G48" i="16" s="1"/>
  <c r="F9" i="3"/>
  <c r="I22" i="16"/>
  <c r="I48" i="16" s="1"/>
  <c r="K48" i="16"/>
  <c r="E22" i="16"/>
  <c r="E9" i="16"/>
  <c r="F9" i="16"/>
  <c r="D36" i="16"/>
  <c r="G9" i="3" s="1"/>
  <c r="G12" i="3" s="1"/>
  <c r="H22" i="16"/>
  <c r="H48" i="16" s="1"/>
  <c r="D67" i="8"/>
  <c r="D31" i="8"/>
  <c r="E48" i="16" l="1"/>
  <c r="F48" i="16"/>
  <c r="D22" i="16"/>
  <c r="D48" i="16"/>
  <c r="J19" i="6"/>
  <c r="J20" i="6"/>
  <c r="J21" i="6"/>
  <c r="J18" i="6"/>
  <c r="J22" i="6" l="1"/>
  <c r="F34" i="10"/>
  <c r="F69" i="10" l="1"/>
  <c r="G57" i="10"/>
  <c r="F57" i="10"/>
  <c r="F22" i="10" l="1"/>
  <c r="H18" i="15" s="1"/>
  <c r="E11" i="10" l="1"/>
  <c r="E10" i="10"/>
  <c r="E21" i="15" l="1"/>
  <c r="H19" i="15" s="1"/>
  <c r="D9" i="3" l="1"/>
  <c r="D12" i="3" s="1"/>
  <c r="F10" i="3"/>
  <c r="F12" i="3" s="1"/>
</calcChain>
</file>

<file path=xl/sharedStrings.xml><?xml version="1.0" encoding="utf-8"?>
<sst xmlns="http://schemas.openxmlformats.org/spreadsheetml/2006/main" count="668" uniqueCount="273">
  <si>
    <t>N п/п</t>
  </si>
  <si>
    <t>Наименование показателя</t>
  </si>
  <si>
    <t>Сумма, тыс. руб.</t>
  </si>
  <si>
    <t>Нефинансовые активы, всего:</t>
  </si>
  <si>
    <t>из них:</t>
  </si>
  <si>
    <t>недвижимое имущество, всего:</t>
  </si>
  <si>
    <t>в том числе:</t>
  </si>
  <si>
    <t>остаточная стоимость</t>
  </si>
  <si>
    <t>особо ценное движимое имущество, всего:</t>
  </si>
  <si>
    <t>Финансовые активы, всего:</t>
  </si>
  <si>
    <t>денежные средства учреждения, всего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</si>
  <si>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</si>
  <si>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</si>
  <si>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</si>
  <si>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</si>
  <si>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</si>
  <si>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</si>
  <si>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долговые обязательства</t>
  </si>
  <si>
    <t>кредиторская задолженность:</t>
  </si>
  <si>
    <t>просроченная кредиторская задолженность</t>
  </si>
  <si>
    <t>Код строки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</si>
  <si>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</si>
  <si>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</si>
  <si>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</si>
  <si>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субсидия на финансовое обеспечение выполнения государственного (муниципального)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</si>
  <si>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</si>
  <si>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</si>
  <si>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</si>
  <si>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</si>
  <si>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</si>
  <si>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Поступления от доходов, всего:</t>
  </si>
  <si>
    <t>X</t>
  </si>
  <si>
    <t>доходы от оказания услуг, работ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</si>
  <si>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</si>
  <si>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</si>
  <si>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</si>
  <si>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доходы от операций с активами</t>
  </si>
  <si>
    <t>Выплаты по расходам, всего:</t>
  </si>
  <si>
    <t>в том числе на: выплаты персоналу всего:</t>
  </si>
  <si>
    <t>социальные и иные выплаты населению, всего</t>
  </si>
  <si>
    <t>уплату налогов, сборов и иных платежей, всего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</si>
  <si>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</si>
  <si>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</si>
  <si>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Поступление финансовых активов, всего:</t>
  </si>
  <si>
    <t>увеличение остатков средств</t>
  </si>
  <si>
    <t>прочие поступления</t>
  </si>
  <si>
    <t>Выбытие финансовых активов, всего</t>
  </si>
  <si>
    <t>Из них:</t>
  </si>
  <si>
    <t>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</si>
  <si>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</si>
  <si>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</si>
  <si>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</si>
  <si>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Год начала закупки</t>
  </si>
  <si>
    <t>Сумма выплат по расходам на закупку товаров, работ и услуг, руб. (с точностью до двух знаков после запятой - 0,00</t>
  </si>
  <si>
    <t>всего на закупки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</si>
  <si>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</si>
  <si>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</si>
  <si>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Выплаты по расходам на закупку товаров, работ, услуг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</si>
  <si>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</si>
  <si>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</si>
  <si>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Сумма (руб., с точностью до двух знаков после запятой - 0,00)</t>
  </si>
  <si>
    <t>Поступление</t>
  </si>
  <si>
    <t>Выбытие</t>
  </si>
  <si>
    <t>Сумма (тыс. руб.)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</si>
  <si>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</si>
  <si>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</si>
  <si>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</si>
  <si>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Справочная информация</t>
  </si>
  <si>
    <t>таблица 3</t>
  </si>
  <si>
    <t>таблица 4</t>
  </si>
  <si>
    <t>таблица 2.1</t>
  </si>
  <si>
    <t>таблица 2</t>
  </si>
  <si>
    <t>таблица 1</t>
  </si>
  <si>
    <t>Приложение</t>
  </si>
  <si>
    <t>К Порядку составления и утверждения плана финансово-хозяйственной деятельности бюджетных (автономных) учреждений</t>
  </si>
  <si>
    <t>УТВЕРЖДАЮ</t>
  </si>
  <si>
    <t>(наименование должности, наименование учреждения)</t>
  </si>
  <si>
    <t>(подпись)</t>
  </si>
  <si>
    <t>(расшифровка подписи)</t>
  </si>
  <si>
    <t>КОДЫ</t>
  </si>
  <si>
    <t>Форма по КФД</t>
  </si>
  <si>
    <t>Дата</t>
  </si>
  <si>
    <t>по ОКПО</t>
  </si>
  <si>
    <t>ИНН / КПП</t>
  </si>
  <si>
    <t xml:space="preserve">Единица измерения: </t>
  </si>
  <si>
    <t>руб.</t>
  </si>
  <si>
    <t>по ОКЕИ</t>
  </si>
  <si>
    <t>Наименование органа, осуществляющего функции и полномочия учредителя</t>
  </si>
  <si>
    <t>муниципального района</t>
  </si>
  <si>
    <t xml:space="preserve">I. Сведения о деятельности муниципального бюджетного (автономного) учреждения </t>
  </si>
  <si>
    <t>1. Цели деятельности муниципального бюджетного(автономного) учреждения (подразделения):</t>
  </si>
  <si>
    <t>2. Виды деятельности муниципального бюджетного (автономного) учреждения :</t>
  </si>
  <si>
    <t>начисления на выплаты по оплате труда</t>
  </si>
  <si>
    <t>прочие выплаты</t>
  </si>
  <si>
    <t>030</t>
  </si>
  <si>
    <t>010</t>
  </si>
  <si>
    <t>020</t>
  </si>
  <si>
    <t>040</t>
  </si>
  <si>
    <t>Наименование муниципального бюджетного (автономного) учреждения</t>
  </si>
  <si>
    <t>Адрес фактического местонахождения муниципального бюджетного (автономного) учреждения</t>
  </si>
  <si>
    <t>доходы от собственности (аренда)</t>
  </si>
  <si>
    <t xml:space="preserve">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
</t>
  </si>
  <si>
    <t xml:space="preserve">доходы от оказания платных услуг (работ)
</t>
  </si>
  <si>
    <t>родительская плата за содержание ребенка в дошкольном учреждении</t>
  </si>
  <si>
    <t xml:space="preserve">из них: оплата труда 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</si>
  <si>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</si>
  <si>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</si>
  <si>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уплата по судебным актам</t>
  </si>
  <si>
    <t>уплата налога на имущество, земел. Налог</t>
  </si>
  <si>
    <t>уплата прочих налогов, сборов</t>
  </si>
  <si>
    <t>уплата ишых платежей</t>
  </si>
  <si>
    <t>Приложение № 2</t>
  </si>
  <si>
    <t>к Требованиям к плану финансово-хозяйственной</t>
  </si>
  <si>
    <t>деятельности государственного (муниципального) учреждения,</t>
  </si>
  <si>
    <t>утв. приказом Минфина России от 28 июля 2010 г. № 81н</t>
  </si>
  <si>
    <t>Код видов расходов</t>
  </si>
  <si>
    <t>Источник финансового обеспечения</t>
  </si>
  <si>
    <t>Итого:</t>
  </si>
  <si>
    <t>х</t>
  </si>
  <si>
    <t>Должность, группа должностей</t>
  </si>
  <si>
    <t>№ п/п</t>
  </si>
  <si>
    <t>Установленная численность, единиц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</si>
  <si>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</si>
  <si>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</si>
  <si>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</si>
  <si>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Наименование расходов</t>
  </si>
  <si>
    <t>Количество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</si>
  <si>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</si>
  <si>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</si>
  <si>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руб.</t>
  </si>
  <si>
    <t>Сумма, руб. (гр. 3×гр. 4×гр.5)</t>
  </si>
  <si>
    <t>фонд Российской Федерации, в Фонд социального страхования Российской Федерации,</t>
  </si>
  <si>
    <t>в Федеральный фонд обязательного медицинского страхования</t>
  </si>
  <si>
    <t>Наименование государственного внебюджетного фонда</t>
  </si>
  <si>
    <t>Страховые взносы в Пенсионный фонд Российской Федерации, всего</t>
  </si>
  <si>
    <t>1.1.</t>
  </si>
  <si>
    <t>по ставке 22,0 %</t>
  </si>
  <si>
    <t>1.2.</t>
  </si>
  <si>
    <t>по ставке 10,0 %</t>
  </si>
  <si>
    <t>1.3.</t>
  </si>
  <si>
    <t>с применением пониженных тарифов взносов в Пенсионный фонд</t>
  </si>
  <si>
    <t>Российской Федерации для отдельных категорий плательщиков</t>
  </si>
  <si>
    <t>Страховые взносы в Фонд социального страхования Российской</t>
  </si>
  <si>
    <t>Федерации, всего</t>
  </si>
  <si>
    <t>2.1.</t>
  </si>
  <si>
    <t xml:space="preserve">обязательное социальное страхование на случай временной </t>
  </si>
  <si>
    <t>нетрудоспособности и в связи с материнством по ставке 2,9 %</t>
  </si>
  <si>
    <t>2.2.</t>
  </si>
  <si>
    <t>с применением ставки взносов в Фонд социального страхования</t>
  </si>
  <si>
    <t>Российской Федерации по ставке 0,0 %</t>
  </si>
  <si>
    <t>2.3.</t>
  </si>
  <si>
    <t>обязательное социальное страхование от несчастных случаев</t>
  </si>
  <si>
    <t>на производстве и профессиональных заболеваний по ставке 0,2 %</t>
  </si>
  <si>
    <t>2.4.</t>
  </si>
  <si>
    <t>2.5.</t>
  </si>
  <si>
    <t>Страховые взносы в Федеральный фонд обязательного медицинского</t>
  </si>
  <si>
    <t>страхования, всего (по ставке 5,1 %)</t>
  </si>
  <si>
    <t>* Указываются страховые тарифы, дифференцированные по классам профессионального риска, установленные Федеральным законом от 22 декабря 2005 г. № 179-ФЗ «О страховых тарифах на обязательное социальное страхование от несчастных случаев на производстве и профессиональных заболеваний на 2006 год» (Собрание законодательства Российской Федерации, 2005, № 52, ст. 5592; 2015, № 51, ст.7233).</t>
  </si>
  <si>
    <t>Размер базы для начисления страховых взносов, руб.</t>
  </si>
  <si>
    <t>Сумма взноса, руб.</t>
  </si>
  <si>
    <t>Налоговая база, руб.</t>
  </si>
  <si>
    <t>Ставка налога, %</t>
  </si>
  <si>
    <t>Сумма исчисленного налога, подлежащего уплате, руб. (гр. 3×гр. 4/100)</t>
  </si>
  <si>
    <t>Стоимость за единицу, руб.</t>
  </si>
  <si>
    <t>Количество платежей в год</t>
  </si>
  <si>
    <t>Количество номеров</t>
  </si>
  <si>
    <t>Тариф (с учетом НДС), руб.</t>
  </si>
  <si>
    <t>Объект</t>
  </si>
  <si>
    <t>Количество работ (услуг)</t>
  </si>
  <si>
    <t>Стоимость работ (услуг), руб.</t>
  </si>
  <si>
    <t>Количество договоров</t>
  </si>
  <si>
    <t>Стоимость услуги, руб.</t>
  </si>
  <si>
    <t>Средняя стоимость, руб.</t>
  </si>
  <si>
    <t>Сумма, руб. (гр. 2×гр. 3)</t>
  </si>
  <si>
    <t>0001</t>
  </si>
  <si>
    <t>Размер потребления ресурсов (лимиты)</t>
  </si>
  <si>
    <t>услуги связи</t>
  </si>
  <si>
    <t>244</t>
  </si>
  <si>
    <t>субсидия на выполнение муниципального задания</t>
  </si>
  <si>
    <t>111</t>
  </si>
  <si>
    <t>приносящая доход деятельность</t>
  </si>
  <si>
    <t>административно-хозяйственный персонал</t>
  </si>
  <si>
    <t>педагогические работники</t>
  </si>
  <si>
    <t>учебно-вспомогательный персонал</t>
  </si>
  <si>
    <t>обслуживающий персонал</t>
  </si>
  <si>
    <t>коэф.по доведенным ЛБО</t>
  </si>
  <si>
    <t>пособие по уходу за ребенком до 3х лет</t>
  </si>
  <si>
    <t>112</t>
  </si>
  <si>
    <t>119</t>
  </si>
  <si>
    <t>225 ст</t>
  </si>
  <si>
    <t>226 ст</t>
  </si>
  <si>
    <t>6449030795 / 644901001</t>
  </si>
  <si>
    <t xml:space="preserve"> 1.1. Основными целями деятельности Учреждения являются:
- усвоение обучающимися программ начального общего, основного общего и среднего (полного) образования, реализуемых в Учреждении;
- создание комплексной системы обучения и развития самостоятельной, гармонично развитой, творческой личности.
 1.2. Основными задачами Учреждения являются:
-  создание условий, гарантирующих охрану и укрепление здоровья  обучающихся;
   - охрана жизни и укрепление физического и психического здоровья детей;
-  создание условий для развития личности, ее самореализации и самоопределения;
-  создание условий для формирования  у  обучающихся современного уровня знаний;
-  создание условий для воспитания гражданственности, трудолюбия, уважения к правам и свободам человека, любви к Родине, семье, окружающей природе;
- создание условий для осуществления личностно – ориентированного подхода к обучению обучающихся;
-   создание условий для осознанного выбора профессии;
-  оказание помощи семье в образовании, воспитании и формировании здорового образа жизни воспитанников и обучающихся.
</t>
  </si>
  <si>
    <t xml:space="preserve">.- реализация основных образовательных программ начального общего, основного общего, среднего общего образования;
- реализация дополнительных образовательных программ военно-патриотической, художественно-эстетической, физкультурно-спортивной, эколого-биологической, социально-педагогической, культурологической, естественнонаучной направленности;
- предоставление специальных условий обучения детей с ограниченными возможностями здоровья, детей-инвалидов;
- обучение на дому; 
- предоставление психолого-педагогической и социальной помощи;
- оказание платных образовательных услуг в порядке, установленном законодательством Российской Федерации;
- осуществление научной и творческой деятельности;
- изучение, обобщение и распространение лучшего педагогического опыта, внедрение новых педагогических технологий, предоставление знаний в соответствии с образовательными программами;
- разработка учебных планов и образовательных программ, оформление наглядных пособий;
- организация работы групп продленного дня, лагеря дневного пребывания;
- проведение промежуточной и итоговой аттестации для экстернов.
</t>
  </si>
  <si>
    <r>
      <t xml:space="preserve">3. Перечень услуг (работ), относящихся в соответствии с уставом (положением подразделения) к основным видам деятельности учреждения (подразделения), предоставление которых для физических и юридических лиц осуществляется за плату: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rgb="FF333333"/>
        <rFont val="Times New Roman"/>
        <family val="1"/>
        <charset val="204"/>
      </rPr>
      <t xml:space="preserve">                                                        1) обучение по дополнительным общеобразовательным программам следующих направленностей:
- физкультурно-спортивная;
- художественно-эстетическая;
- эколого-биологическая;
- военно-патриотическая;
- социально-педагогическая;
- культурологическая;
2) преподавание специальных курсов и циклов дисциплин:
- изучение учебных дисциплин сверх часов и сверх программ по данной дисциплине, предусмотренной учебным планом, по выбору обучающихся; 
- дополнительная подготовка к единому государственному экзамену и государственной итоговой аттестации по общеобразовательным предметам;
- подготовка к поступлению в вуз;
- курсы по изучению иностранных языков (сверх обязательной программы);
- подготовка детей к школе;
- услуги по повышению компьютерной грамотности населения, в том числе по вопросам оказания государственных услуг в электронном виде;
- создание различных студий, школ, групп и т.д. по обучению и приобщению молодежи к знанию мировой культуры, живописи, графики, скульптуры, народных промыслов, т.е. всему тому, что не может быть дано в рамках государственных образовательных стандартов;
- образовательные физкультурно-спортивные (услуги спортивно-оздоровительных групп, групп спортивной направленности по видам спорта, отделений по видам спорта, спортивных секций на принципах самоокупаемости или частичной самоокупаемости);
- организация досуга обучающихся (дискотеки, клубы по интересам, лектории, театры, концертная деятельность, организация экскурсий, туристических походов);  
- улучшение условий пребывания, питания и другие.
</t>
    </r>
  </si>
  <si>
    <t>интернет</t>
  </si>
  <si>
    <t>сублицензионное обеспечение</t>
  </si>
  <si>
    <t>аттестаты</t>
  </si>
  <si>
    <t>учебные расходы</t>
  </si>
  <si>
    <t>молоко для питания обучающихся 1-4 классов</t>
  </si>
  <si>
    <t>прочие материальные запасы (п.4,5 ч.1 ст.93 Федерального закона от 05.04.2013 №44-ФЗ)</t>
  </si>
  <si>
    <t>Ремонт и техническое обслуживание основных средств</t>
  </si>
  <si>
    <t>Прочие услуги</t>
  </si>
  <si>
    <t xml:space="preserve">субсидии, предоставляемые в соответствии с абзацем вторым пункта 1 статьи 78.1 Бюджетного кодекса Российской Федерации 
</t>
  </si>
  <si>
    <t>Ежемесячное вознаграждение за выполнение функций классного руководства</t>
  </si>
  <si>
    <t xml:space="preserve">Фонд оплаты труда в год, руб. </t>
  </si>
  <si>
    <t>Сумма, руб. (гр. 3×гр. 4)</t>
  </si>
  <si>
    <t>Сумма, руб. (гр. 5×гр.6)</t>
  </si>
  <si>
    <t>приносящая  доход деятельность</t>
  </si>
  <si>
    <t xml:space="preserve">возмещение коммунальных затрат </t>
  </si>
  <si>
    <t>5. Расчет (обоснование) расходов на закупку товаров, работ, услуг</t>
  </si>
  <si>
    <t>5.1. Расчет (обоснование) расходов на оплату услуг связи</t>
  </si>
  <si>
    <t>5.2. Расчет (обоснование) расходов на оплату услуг связи</t>
  </si>
  <si>
    <t>5.3. Расчет (обоснование) расходов на оплату услуг связи</t>
  </si>
  <si>
    <t>5.4. Расчет (обоснование) расходов на оплату коммунальных услуг</t>
  </si>
  <si>
    <t>5.5. Расчет (обоснование) расходов на оплату коммунальных услуг</t>
  </si>
  <si>
    <t>5.6. Расчет (обоснование) расходов на оплату коммунальных услуг</t>
  </si>
  <si>
    <t>5.7. Расчет (обоснование) расходов на оплату работ, услуг по содержанию имущества</t>
  </si>
  <si>
    <t>5.8. Расчет (обоснование) расходов на оплату прочих работ, услуг</t>
  </si>
  <si>
    <t>5.9. Расчет (обоснование) расходов на оплату прочих работ, услуг</t>
  </si>
  <si>
    <t>5.10. Расчет (обоснование) расходов на оплату прочих работ, услуг</t>
  </si>
  <si>
    <t>5.11. Расчет (обоснование) расходов на приобретение основных средств</t>
  </si>
  <si>
    <t>5.12. Расчет (обоснование) расходов на приобретение материальных запасов</t>
  </si>
  <si>
    <t>5.13. Расчет (обоснование) расходов на приобретение материальных запасов</t>
  </si>
  <si>
    <t>1. Расчеты (обоснования) к плану финансово-хозяйственной деятельности государственного (муниципального) учреждения</t>
  </si>
  <si>
    <t>1.1.  Расчеты (обоснования) выплат персоналу (строка 210)</t>
  </si>
  <si>
    <t>1.2.  Расчеты (обоснования) выплат персоналу (строка 210)</t>
  </si>
  <si>
    <t>2. Расчеты (обоснования) выплат персоналу по уходу за ребенком</t>
  </si>
  <si>
    <t>3. Расчеты (обоснования) страховых взносов на обязательное страхование в Пенсионный</t>
  </si>
  <si>
    <t>3.1. Расчеты (обоснования) страховых взносов на обязательное страхование в Пенсионный</t>
  </si>
  <si>
    <t>4. Расчет (обоснование) расходов на уплату налогов, сборов и иных платежей</t>
  </si>
  <si>
    <t xml:space="preserve">коммунальные услуги </t>
  </si>
  <si>
    <t>ФОТ, руб.</t>
  </si>
  <si>
    <t>кредиторская задолженность по коммунальнымуслугам</t>
  </si>
  <si>
    <t>1п</t>
  </si>
  <si>
    <t>вб</t>
  </si>
  <si>
    <t>б</t>
  </si>
  <si>
    <t>Интернет</t>
  </si>
  <si>
    <r>
      <t>на производстве и профессиональных заболеваний по ставке 0,_ %</t>
    </r>
    <r>
      <rPr>
        <vertAlign val="superscript"/>
        <sz val="10"/>
        <rFont val="Times New Roman"/>
        <family val="1"/>
        <charset val="204"/>
      </rPr>
      <t>*</t>
    </r>
  </si>
  <si>
    <t>приносящей доход деятельности</t>
  </si>
  <si>
    <t>субсидии, предоставляемые в соответствии с абзацем вторым пункта 1 статьи 78.1 Бюджетного кодекса Российской Федерации 2018 год</t>
  </si>
  <si>
    <t>плановый период 2020 год</t>
  </si>
  <si>
    <t>Кредиторская задолжность</t>
  </si>
  <si>
    <t>КВР</t>
  </si>
  <si>
    <t>4.1 Расчет (обоснование) расходов на уплату налогов, сборов и иных платежей</t>
  </si>
  <si>
    <t>831,852,853</t>
  </si>
  <si>
    <t>прочие услуги</t>
  </si>
  <si>
    <t>Прочее</t>
  </si>
  <si>
    <t>на 2019 год</t>
  </si>
  <si>
    <t>текущий 2019 год</t>
  </si>
  <si>
    <t>плановый период 2021 год</t>
  </si>
  <si>
    <r>
      <t xml:space="preserve">на </t>
    </r>
    <r>
      <rPr>
        <b/>
        <sz val="14"/>
        <color theme="1"/>
        <rFont val="Times New Roman"/>
        <family val="1"/>
        <charset val="204"/>
      </rPr>
      <t>2019</t>
    </r>
    <r>
      <rPr>
        <sz val="14"/>
        <color theme="1"/>
        <rFont val="Times New Roman"/>
        <family val="1"/>
        <charset val="204"/>
      </rPr>
      <t>г. очередной финансовый год</t>
    </r>
  </si>
  <si>
    <r>
      <t xml:space="preserve">на </t>
    </r>
    <r>
      <rPr>
        <b/>
        <sz val="14"/>
        <color theme="1"/>
        <rFont val="Times New Roman"/>
        <family val="1"/>
        <charset val="204"/>
      </rPr>
      <t>2020</t>
    </r>
    <r>
      <rPr>
        <sz val="14"/>
        <color theme="1"/>
        <rFont val="Times New Roman"/>
        <family val="1"/>
        <charset val="204"/>
      </rPr>
      <t xml:space="preserve"> г. 1-ый год планового периода</t>
    </r>
  </si>
  <si>
    <t>на 2021г. 2-ой год планового периода</t>
  </si>
  <si>
    <r>
      <t xml:space="preserve">на </t>
    </r>
    <r>
      <rPr>
        <b/>
        <sz val="14"/>
        <color theme="1"/>
        <rFont val="Times New Roman"/>
        <family val="1"/>
        <charset val="204"/>
      </rPr>
      <t xml:space="preserve">2019 </t>
    </r>
    <r>
      <rPr>
        <sz val="14"/>
        <color theme="1"/>
        <rFont val="Times New Roman"/>
        <family val="1"/>
        <charset val="204"/>
      </rPr>
      <t>г. очередной финансовый год</t>
    </r>
  </si>
  <si>
    <t>на 2021 г. 2-ой год планового периода</t>
  </si>
  <si>
    <t xml:space="preserve">предоставление питания </t>
  </si>
  <si>
    <t>доходы по условным арендным платежам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</si>
  <si>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сектора)"</t>
  </si>
  <si>
    <t>огнетушители</t>
  </si>
  <si>
    <t>Директор муниципального общеобразовательного учреждения  "Средняя общеобразовательная школа п. Коминтерн"  Энгельсского муниципального района Саратовской области</t>
  </si>
  <si>
    <t>Т.И. Гончарова</t>
  </si>
  <si>
    <t>План финансово-хозяйственной деятельности</t>
  </si>
  <si>
    <t>муниципальное общеобразовательное учреждение "Средняя общеобразовательная школа п. Коминтерн"  Энгельсского муниципального района Саратовской области</t>
  </si>
  <si>
    <t>Комитет по образованию администрации Энгельсского</t>
  </si>
  <si>
    <t>413144, Саратовская обл., Энгельсский район, п. Коминтерн, ул. Школьная, д. 13</t>
  </si>
  <si>
    <t xml:space="preserve">прочее </t>
  </si>
  <si>
    <t>16 сентября 2019 г.</t>
  </si>
  <si>
    <t xml:space="preserve">Показатели финансового состояния учреждения (подразделения)
                   на 16 сентября 2019 г.
                       (последнюю отчетную дату)
</t>
  </si>
  <si>
    <r>
      <t xml:space="preserve">
</t>
    </r>
    <r>
      <rPr>
        <b/>
        <sz val="11"/>
        <color theme="1"/>
        <rFont val="Times New Roman"/>
        <family val="1"/>
        <charset val="204"/>
      </rPr>
      <t>Показатели по поступлениям
и выплатам учреждения (подразделения)
на 16 сентября 2019 г.</t>
    </r>
    <r>
      <rPr>
        <sz val="11"/>
        <color theme="1"/>
        <rFont val="Times New Roman"/>
        <family val="1"/>
        <charset val="204"/>
      </rPr>
      <t xml:space="preserve">
</t>
    </r>
  </si>
  <si>
    <t>Показатели выплат по расходам
на закупку товаров, работ, услуг учреждения (подразделения)
на 16 сентября 2019 г.</t>
  </si>
  <si>
    <r>
      <rPr>
        <b/>
        <sz val="11"/>
        <color theme="1"/>
        <rFont val="Calibri"/>
        <family val="2"/>
        <charset val="204"/>
        <scheme val="minor"/>
      </rPr>
      <t>Сведения о средствах, поступающих
            во временное распоряжение учреждения (подразделения)
             на 16 сентября 2019 г.
         (очередной финансовый год)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</si>
  <si>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энергетическое обследование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</si>
</sst>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;[Red]\-0.00\ "/>
    <numFmt numFmtId="165" formatCode="#,##0.00_ ;[Red]\-#,##0.00\ "/>
  </numFmts>
  <fonts count="3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rgb="FF333333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vertAlign val="superscript"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8"/>
      <color rgb="FF33333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5" fillId="0" borderId="0"/>
  </cellStyleXfs>
  <cellXfs count="3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3" fillId="0" borderId="0" xfId="0" applyFont="1" applyAlignment="1">
      <alignment horizontal="right"/>
    </xf>
    <xf numFmtId="0" fontId="0" fillId="2" borderId="0" xfId="0" applyFill="1" applyBorder="1"/>
    <xf numFmtId="0" fontId="0" fillId="3" borderId="0" xfId="0" applyFill="1" applyBorder="1"/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8" xfId="0" applyFont="1" applyBorder="1" applyAlignment="1">
      <alignment horizontal="right"/>
    </xf>
    <xf numFmtId="0" fontId="12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right"/>
    </xf>
    <xf numFmtId="0" fontId="12" fillId="0" borderId="11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2" fillId="0" borderId="11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1" xfId="0" applyNumberFormat="1" applyFont="1" applyBorder="1" applyAlignment="1">
      <alignment horizontal="right"/>
    </xf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6" fillId="0" borderId="0" xfId="0" applyFont="1"/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/>
    </xf>
    <xf numFmtId="0" fontId="11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1" xfId="0" applyFont="1" applyBorder="1" applyAlignment="1">
      <alignment horizontal="right" wrapText="1"/>
    </xf>
    <xf numFmtId="0" fontId="9" fillId="0" borderId="0" xfId="0" applyFont="1" applyAlignment="1">
      <alignment horizontal="left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4" fontId="12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2" fillId="0" borderId="1" xfId="0" applyFont="1" applyBorder="1" applyAlignment="1">
      <alignment horizontal="center"/>
    </xf>
    <xf numFmtId="4" fontId="16" fillId="0" borderId="1" xfId="0" applyNumberFormat="1" applyFont="1" applyBorder="1" applyAlignment="1">
      <alignment horizontal="right" wrapText="1"/>
    </xf>
    <xf numFmtId="4" fontId="12" fillId="0" borderId="8" xfId="0" applyNumberFormat="1" applyFont="1" applyBorder="1" applyAlignment="1">
      <alignment horizontal="right"/>
    </xf>
    <xf numFmtId="49" fontId="10" fillId="0" borderId="0" xfId="0" applyNumberFormat="1" applyFont="1" applyBorder="1" applyAlignment="1"/>
    <xf numFmtId="0" fontId="10" fillId="0" borderId="0" xfId="0" applyFont="1" applyBorder="1" applyAlignment="1"/>
    <xf numFmtId="0" fontId="12" fillId="0" borderId="11" xfId="0" applyFont="1" applyBorder="1" applyAlignment="1">
      <alignment horizontal="left" wrapText="1"/>
    </xf>
    <xf numFmtId="4" fontId="12" fillId="0" borderId="4" xfId="0" applyNumberFormat="1" applyFont="1" applyBorder="1" applyAlignment="1"/>
    <xf numFmtId="4" fontId="12" fillId="0" borderId="5" xfId="0" applyNumberFormat="1" applyFont="1" applyBorder="1" applyAlignment="1"/>
    <xf numFmtId="4" fontId="12" fillId="0" borderId="6" xfId="0" applyNumberFormat="1" applyFont="1" applyBorder="1" applyAlignment="1"/>
    <xf numFmtId="4" fontId="12" fillId="0" borderId="8" xfId="0" applyNumberFormat="1" applyFont="1" applyBorder="1" applyAlignment="1">
      <alignment horizontal="center"/>
    </xf>
    <xf numFmtId="0" fontId="10" fillId="0" borderId="0" xfId="0" applyFont="1" applyBorder="1" applyAlignment="1">
      <alignment vertical="center" wrapText="1"/>
    </xf>
    <xf numFmtId="0" fontId="5" fillId="2" borderId="0" xfId="0" applyFont="1" applyFill="1" applyBorder="1" applyAlignment="1">
      <alignment vertical="top" wrapText="1"/>
    </xf>
    <xf numFmtId="0" fontId="18" fillId="2" borderId="0" xfId="0" applyFont="1" applyFill="1" applyBorder="1"/>
    <xf numFmtId="0" fontId="18" fillId="3" borderId="0" xfId="0" applyFont="1" applyFill="1" applyBorder="1"/>
    <xf numFmtId="0" fontId="17" fillId="2" borderId="0" xfId="0" applyFont="1" applyFill="1" applyBorder="1" applyAlignment="1">
      <alignment vertical="top" wrapText="1"/>
    </xf>
    <xf numFmtId="0" fontId="17" fillId="2" borderId="2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17" fillId="2" borderId="0" xfId="0" applyNumberFormat="1" applyFont="1" applyFill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12" fillId="0" borderId="8" xfId="0" applyFont="1" applyBorder="1" applyAlignment="1">
      <alignment horizontal="right"/>
    </xf>
    <xf numFmtId="0" fontId="12" fillId="0" borderId="8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left" wrapText="1"/>
    </xf>
    <xf numFmtId="0" fontId="12" fillId="0" borderId="8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right" vertical="center"/>
    </xf>
    <xf numFmtId="1" fontId="12" fillId="0" borderId="11" xfId="0" applyNumberFormat="1" applyFont="1" applyBorder="1" applyAlignment="1">
      <alignment horizontal="right"/>
    </xf>
    <xf numFmtId="0" fontId="12" fillId="0" borderId="11" xfId="0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" fontId="12" fillId="0" borderId="0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4" fontId="12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4" fontId="20" fillId="0" borderId="1" xfId="0" applyNumberFormat="1" applyFont="1" applyBorder="1"/>
    <xf numFmtId="0" fontId="12" fillId="0" borderId="0" xfId="0" applyFont="1" applyBorder="1" applyAlignment="1">
      <alignment horizontal="left"/>
    </xf>
    <xf numFmtId="4" fontId="12" fillId="0" borderId="0" xfId="0" applyNumberFormat="1" applyFont="1" applyBorder="1" applyAlignment="1">
      <alignment horizontal="right" wrapText="1"/>
    </xf>
    <xf numFmtId="164" fontId="12" fillId="0" borderId="0" xfId="0" applyNumberFormat="1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left" vertical="top"/>
    </xf>
    <xf numFmtId="0" fontId="17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/>
    </xf>
    <xf numFmtId="165" fontId="0" fillId="0" borderId="0" xfId="0" applyNumberForma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2" fillId="0" borderId="7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5" borderId="4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0" fontId="12" fillId="0" borderId="8" xfId="0" applyFont="1" applyBorder="1" applyAlignment="1"/>
    <xf numFmtId="0" fontId="12" fillId="0" borderId="9" xfId="0" applyFont="1" applyBorder="1" applyAlignment="1"/>
    <xf numFmtId="0" fontId="1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4" fontId="22" fillId="0" borderId="1" xfId="0" applyNumberFormat="1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 indent="2"/>
    </xf>
    <xf numFmtId="0" fontId="22" fillId="0" borderId="1" xfId="0" applyFont="1" applyBorder="1" applyAlignment="1">
      <alignment horizontal="left" vertical="center" wrapText="1" indent="4"/>
    </xf>
    <xf numFmtId="0" fontId="22" fillId="0" borderId="1" xfId="0" applyFont="1" applyBorder="1" applyAlignment="1">
      <alignment horizontal="left" vertical="center" wrapText="1" indent="3"/>
    </xf>
    <xf numFmtId="0" fontId="22" fillId="0" borderId="1" xfId="0" applyFont="1" applyBorder="1" applyAlignment="1">
      <alignment horizontal="left" vertical="center" wrapText="1" indent="6"/>
    </xf>
    <xf numFmtId="0" fontId="22" fillId="0" borderId="0" xfId="0" applyFont="1" applyFill="1" applyBorder="1" applyAlignment="1">
      <alignment vertical="center" wrapText="1"/>
    </xf>
    <xf numFmtId="0" fontId="12" fillId="0" borderId="7" xfId="0" applyFont="1" applyBorder="1" applyAlignment="1">
      <alignment horizontal="left" indent="1"/>
    </xf>
    <xf numFmtId="0" fontId="12" fillId="0" borderId="11" xfId="0" applyFont="1" applyBorder="1" applyAlignment="1">
      <alignment horizontal="left" indent="1"/>
    </xf>
    <xf numFmtId="0" fontId="12" fillId="0" borderId="8" xfId="0" applyFont="1" applyBorder="1" applyAlignment="1">
      <alignment horizontal="left" indent="1"/>
    </xf>
    <xf numFmtId="0" fontId="12" fillId="0" borderId="10" xfId="0" applyFont="1" applyBorder="1" applyAlignment="1">
      <alignment horizontal="left" indent="1"/>
    </xf>
    <xf numFmtId="4" fontId="0" fillId="0" borderId="0" xfId="0" applyNumberFormat="1"/>
    <xf numFmtId="0" fontId="12" fillId="0" borderId="7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/>
    </xf>
    <xf numFmtId="0" fontId="24" fillId="0" borderId="0" xfId="0" applyFont="1"/>
    <xf numFmtId="0" fontId="25" fillId="0" borderId="0" xfId="0" applyFont="1"/>
    <xf numFmtId="0" fontId="25" fillId="0" borderId="5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0" fontId="25" fillId="0" borderId="1" xfId="0" applyNumberFormat="1" applyFont="1" applyBorder="1" applyAlignment="1">
      <alignment horizontal="center" vertical="center" wrapText="1"/>
    </xf>
    <xf numFmtId="40" fontId="27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 indent="2"/>
    </xf>
    <xf numFmtId="40" fontId="28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5" fillId="5" borderId="1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horizontal="center" vertical="center" wrapText="1"/>
    </xf>
    <xf numFmtId="40" fontId="25" fillId="5" borderId="1" xfId="0" applyNumberFormat="1" applyFont="1" applyFill="1" applyBorder="1" applyAlignment="1">
      <alignment horizontal="center" vertical="center" wrapText="1"/>
    </xf>
    <xf numFmtId="40" fontId="27" fillId="5" borderId="1" xfId="0" applyNumberFormat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vertical="center" wrapText="1"/>
    </xf>
    <xf numFmtId="40" fontId="29" fillId="5" borderId="1" xfId="0" applyNumberFormat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left" vertical="center" wrapText="1" indent="2"/>
    </xf>
    <xf numFmtId="0" fontId="24" fillId="5" borderId="4" xfId="0" applyFont="1" applyFill="1" applyBorder="1" applyAlignment="1">
      <alignment horizontal="center" vertical="center" wrapText="1"/>
    </xf>
    <xf numFmtId="40" fontId="28" fillId="5" borderId="4" xfId="0" applyNumberFormat="1" applyFont="1" applyFill="1" applyBorder="1" applyAlignment="1">
      <alignment horizontal="center" vertical="center" wrapText="1"/>
    </xf>
    <xf numFmtId="40" fontId="28" fillId="5" borderId="1" xfId="0" applyNumberFormat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left" vertical="center" wrapText="1" indent="4"/>
    </xf>
    <xf numFmtId="0" fontId="25" fillId="5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2" fillId="0" borderId="7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/>
    </xf>
    <xf numFmtId="0" fontId="24" fillId="0" borderId="1" xfId="0" applyFont="1" applyFill="1" applyBorder="1" applyAlignment="1">
      <alignment vertical="center" wrapText="1"/>
    </xf>
    <xf numFmtId="0" fontId="30" fillId="0" borderId="0" xfId="0" applyFont="1"/>
    <xf numFmtId="0" fontId="30" fillId="4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vertical="center" wrapText="1"/>
    </xf>
    <xf numFmtId="165" fontId="30" fillId="0" borderId="1" xfId="0" applyNumberFormat="1" applyFont="1" applyBorder="1" applyAlignment="1">
      <alignment vertical="center" wrapText="1"/>
    </xf>
    <xf numFmtId="40" fontId="30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horizontal="left"/>
    </xf>
    <xf numFmtId="0" fontId="12" fillId="0" borderId="7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24" fillId="0" borderId="8" xfId="0" applyFont="1" applyFill="1" applyBorder="1" applyAlignment="1">
      <alignment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0" fontId="28" fillId="5" borderId="1" xfId="0" applyNumberFormat="1" applyFont="1" applyFill="1" applyBorder="1" applyAlignment="1">
      <alignment horizontal="center" vertical="center" wrapText="1"/>
    </xf>
    <xf numFmtId="40" fontId="25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0" fontId="28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12" fillId="0" borderId="7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/>
    </xf>
    <xf numFmtId="0" fontId="17" fillId="2" borderId="0" xfId="0" applyNumberFormat="1" applyFont="1" applyFill="1" applyBorder="1" applyAlignment="1">
      <alignment horizontal="left" vertical="top" wrapText="1"/>
    </xf>
    <xf numFmtId="0" fontId="5" fillId="6" borderId="0" xfId="0" applyFont="1" applyFill="1" applyAlignment="1">
      <alignment horizontal="left" vertical="center" wrapText="1"/>
    </xf>
    <xf numFmtId="0" fontId="17" fillId="2" borderId="0" xfId="0" applyNumberFormat="1" applyFont="1" applyFill="1" applyBorder="1" applyAlignment="1">
      <alignment vertical="top" wrapText="1"/>
    </xf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top" wrapText="1"/>
    </xf>
    <xf numFmtId="0" fontId="17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right" vertical="top" wrapText="1"/>
    </xf>
    <xf numFmtId="0" fontId="33" fillId="0" borderId="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22" fillId="0" borderId="1" xfId="0" applyNumberFormat="1" applyFont="1" applyBorder="1" applyAlignment="1">
      <alignment vertical="center" wrapText="1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40" fontId="28" fillId="5" borderId="1" xfId="0" applyNumberFormat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40" fontId="25" fillId="5" borderId="4" xfId="0" applyNumberFormat="1" applyFont="1" applyFill="1" applyBorder="1" applyAlignment="1">
      <alignment horizontal="center" vertical="center" wrapText="1"/>
    </xf>
    <xf numFmtId="40" fontId="25" fillId="5" borderId="5" xfId="0" applyNumberFormat="1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40" fontId="28" fillId="0" borderId="1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40" fontId="25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31" fillId="4" borderId="0" xfId="0" applyFont="1" applyFill="1" applyAlignment="1">
      <alignment horizontal="center" wrapText="1"/>
    </xf>
    <xf numFmtId="0" fontId="31" fillId="4" borderId="2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right"/>
    </xf>
    <xf numFmtId="0" fontId="1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1238250</xdr:colOff>
      <xdr:row>0</xdr:row>
      <xdr:rowOff>0</xdr:rowOff>
    </xdr:from>
    <xdr:to>
      <xdr:col>10</xdr:col>
      <xdr:colOff>587374</xdr:colOff>
      <xdr:row>8</xdr:row>
      <xdr:rowOff>127000</xdr:rowOff>
    </xdr:to>
    <xdr:pic>
      <xdr:nvPicPr>
        <xdr:cNvPr id="2" name="Рисунок 1" descr="C:\Users\12\Desktop\План ФХД.JPG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776" t="19669" r="19087" b="65064"/>
        <a:stretch/>
      </xdr:blipFill>
      <xdr:spPr bwMode="auto">
        <a:xfrm>
          <a:off x="9017000" y="0"/>
          <a:ext cx="7127874" cy="4270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onsultantplus://offline/ref=32CA238D502FECC813B9EBFB681B03B845AF5936CA1A47696EF4F3882945848FA5AD885F86121448N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32CA238D502FECC813B9EBFB681B03B845AF5B33CB1C47696EF4F388291445N" TargetMode="External"/><Relationship Id="rId1" Type="http://schemas.openxmlformats.org/officeDocument/2006/relationships/hyperlink" Target="consultantplus://offline/ref=32CA238D502FECC813B9EBFB681B03B845AE5936CC1847696EF4F388291445N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consultantplus://offline/ref=32CA238D502FECC813B9EBFB681B03B845AF5936CA1A47696EF4F388291445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4"/>
  <sheetViews>
    <sheetView tabSelected="1" view="pageBreakPreview" topLeftCell="B1" zoomScale="60" zoomScaleNormal="60" workbookViewId="0">
      <selection activeCell="K13" sqref="K12:K13"/>
    </sheetView>
  </sheetViews>
  <sheetFormatPr defaultRowHeight="15" x14ac:dyDescent="0.25"/>
  <cols>
    <col min="1" max="13" width="23.42578125" customWidth="1"/>
  </cols>
  <sheetData>
    <row r="1" spans="1:14" ht="26.25" customHeight="1" x14ac:dyDescent="0.25">
      <c r="A1" s="241"/>
      <c r="B1" s="241"/>
      <c r="C1" s="241"/>
      <c r="D1" s="241"/>
      <c r="E1" s="5"/>
      <c r="F1" s="5"/>
      <c r="G1" s="5"/>
      <c r="H1" s="5"/>
      <c r="I1" s="6"/>
      <c r="J1" s="239" t="s">
        <v>73</v>
      </c>
      <c r="K1" s="239"/>
      <c r="L1" s="239"/>
      <c r="M1" s="239"/>
      <c r="N1" s="6"/>
    </row>
    <row r="2" spans="1:14" ht="63.75" customHeight="1" x14ac:dyDescent="0.3">
      <c r="A2" s="233"/>
      <c r="B2" s="233"/>
      <c r="C2" s="233"/>
      <c r="D2" s="233"/>
      <c r="E2" s="66"/>
      <c r="F2" s="66"/>
      <c r="G2" s="66"/>
      <c r="H2" s="66"/>
      <c r="I2" s="67"/>
      <c r="J2" s="240" t="s">
        <v>74</v>
      </c>
      <c r="K2" s="240"/>
      <c r="L2" s="240"/>
      <c r="M2" s="240"/>
      <c r="N2" s="67"/>
    </row>
    <row r="3" spans="1:14" ht="39.75" customHeight="1" x14ac:dyDescent="0.3">
      <c r="A3" s="240"/>
      <c r="B3" s="240"/>
      <c r="C3" s="124"/>
      <c r="D3" s="124"/>
      <c r="E3" s="233"/>
      <c r="F3" s="233"/>
      <c r="G3" s="233"/>
      <c r="H3" s="233"/>
      <c r="I3" s="67"/>
      <c r="J3" s="233" t="s">
        <v>75</v>
      </c>
      <c r="K3" s="233"/>
      <c r="L3" s="233"/>
      <c r="M3" s="233"/>
      <c r="N3" s="67"/>
    </row>
    <row r="4" spans="1:14" ht="55.5" customHeight="1" x14ac:dyDescent="0.3">
      <c r="A4" s="237"/>
      <c r="B4" s="237"/>
      <c r="C4" s="237"/>
      <c r="D4" s="124"/>
      <c r="E4" s="227"/>
      <c r="F4" s="227"/>
      <c r="G4" s="227"/>
      <c r="H4" s="227"/>
      <c r="I4" s="67"/>
      <c r="J4" s="225" t="s">
        <v>260</v>
      </c>
      <c r="K4" s="225"/>
      <c r="L4" s="225"/>
      <c r="M4" s="225"/>
      <c r="N4" s="67"/>
    </row>
    <row r="5" spans="1:14" ht="32.25" customHeight="1" x14ac:dyDescent="0.3">
      <c r="A5" s="233"/>
      <c r="B5" s="233"/>
      <c r="C5" s="233"/>
      <c r="D5" s="124"/>
      <c r="E5" s="233"/>
      <c r="F5" s="233"/>
      <c r="G5" s="233"/>
      <c r="H5" s="233"/>
      <c r="I5" s="67"/>
      <c r="J5" s="233" t="s">
        <v>76</v>
      </c>
      <c r="K5" s="233"/>
      <c r="L5" s="233"/>
      <c r="M5" s="233"/>
      <c r="N5" s="67"/>
    </row>
    <row r="6" spans="1:14" ht="36" customHeight="1" x14ac:dyDescent="0.3">
      <c r="A6" s="124"/>
      <c r="B6" s="238"/>
      <c r="C6" s="238"/>
      <c r="D6" s="124"/>
      <c r="E6" s="68"/>
      <c r="F6" s="227"/>
      <c r="G6" s="227"/>
      <c r="H6" s="227"/>
      <c r="I6" s="67"/>
      <c r="J6" s="69"/>
      <c r="K6" s="242" t="s">
        <v>261</v>
      </c>
      <c r="L6" s="242"/>
      <c r="M6" s="242"/>
      <c r="N6" s="67"/>
    </row>
    <row r="7" spans="1:14" ht="36" customHeight="1" x14ac:dyDescent="0.3">
      <c r="A7" s="125"/>
      <c r="B7" s="233"/>
      <c r="C7" s="233"/>
      <c r="D7" s="124"/>
      <c r="E7" s="70"/>
      <c r="F7" s="233"/>
      <c r="G7" s="233"/>
      <c r="H7" s="233"/>
      <c r="I7" s="67"/>
      <c r="J7" s="70" t="s">
        <v>77</v>
      </c>
      <c r="K7" s="233" t="s">
        <v>78</v>
      </c>
      <c r="L7" s="233"/>
      <c r="M7" s="233"/>
      <c r="N7" s="67"/>
    </row>
    <row r="8" spans="1:14" ht="36" customHeight="1" x14ac:dyDescent="0.3">
      <c r="A8" s="234"/>
      <c r="B8" s="234"/>
      <c r="C8" s="234"/>
      <c r="D8" s="124"/>
      <c r="E8" s="233"/>
      <c r="F8" s="233"/>
      <c r="G8" s="233"/>
      <c r="H8" s="233"/>
      <c r="I8" s="67"/>
      <c r="J8" s="233" t="s">
        <v>267</v>
      </c>
      <c r="K8" s="233"/>
      <c r="L8" s="233"/>
      <c r="M8" s="233"/>
      <c r="N8" s="67"/>
    </row>
    <row r="9" spans="1:14" ht="26.25" customHeight="1" x14ac:dyDescent="0.3">
      <c r="A9" s="68"/>
      <c r="B9" s="68"/>
      <c r="C9" s="68"/>
      <c r="D9" s="68"/>
      <c r="E9" s="68"/>
      <c r="F9" s="227"/>
      <c r="G9" s="227"/>
      <c r="H9" s="68"/>
      <c r="I9" s="67"/>
      <c r="J9" s="67"/>
      <c r="K9" s="67"/>
      <c r="L9" s="67"/>
      <c r="M9" s="67"/>
      <c r="N9" s="67"/>
    </row>
    <row r="10" spans="1:14" ht="26.25" customHeight="1" x14ac:dyDescent="0.25">
      <c r="A10" s="244" t="s">
        <v>262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</row>
    <row r="11" spans="1:14" ht="26.25" customHeight="1" x14ac:dyDescent="0.25">
      <c r="A11" s="244" t="s">
        <v>248</v>
      </c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</row>
    <row r="12" spans="1:14" ht="26.25" customHeight="1" x14ac:dyDescent="0.3">
      <c r="A12" s="65"/>
      <c r="B12" s="65"/>
      <c r="C12" s="65"/>
      <c r="D12" s="65"/>
      <c r="E12" s="229"/>
      <c r="F12" s="229"/>
      <c r="G12" s="65"/>
      <c r="H12" s="70"/>
      <c r="I12" s="67"/>
      <c r="J12" s="67"/>
      <c r="K12" s="67"/>
      <c r="L12" s="65"/>
      <c r="M12" s="71" t="s">
        <v>79</v>
      </c>
      <c r="N12" s="67"/>
    </row>
    <row r="13" spans="1:14" ht="26.25" customHeight="1" x14ac:dyDescent="0.3">
      <c r="A13" s="65"/>
      <c r="B13" s="65"/>
      <c r="C13" s="65"/>
      <c r="D13" s="65"/>
      <c r="E13" s="229"/>
      <c r="F13" s="229"/>
      <c r="G13" s="72"/>
      <c r="H13" s="68"/>
      <c r="I13" s="67"/>
      <c r="J13" s="67"/>
      <c r="K13" s="67"/>
      <c r="L13" s="72" t="s">
        <v>80</v>
      </c>
      <c r="M13" s="73"/>
      <c r="N13" s="67"/>
    </row>
    <row r="14" spans="1:14" ht="26.25" customHeight="1" x14ac:dyDescent="0.3">
      <c r="A14" s="243" t="s">
        <v>267</v>
      </c>
      <c r="B14" s="243"/>
      <c r="C14" s="243"/>
      <c r="D14" s="243"/>
      <c r="E14" s="243"/>
      <c r="F14" s="243"/>
      <c r="G14" s="72"/>
      <c r="H14" s="68"/>
      <c r="I14" s="67"/>
      <c r="J14" s="67"/>
      <c r="K14" s="67"/>
      <c r="L14" s="72" t="s">
        <v>81</v>
      </c>
      <c r="M14" s="74">
        <v>43724</v>
      </c>
      <c r="N14" s="67"/>
    </row>
    <row r="15" spans="1:14" ht="26.25" customHeight="1" x14ac:dyDescent="0.3">
      <c r="A15" s="65"/>
      <c r="B15" s="65"/>
      <c r="C15" s="65"/>
      <c r="D15" s="65"/>
      <c r="E15" s="229"/>
      <c r="F15" s="229"/>
      <c r="G15" s="68"/>
      <c r="H15" s="68"/>
      <c r="I15" s="67"/>
      <c r="J15" s="67"/>
      <c r="K15" s="67"/>
      <c r="L15" s="68"/>
      <c r="M15" s="73"/>
      <c r="N15" s="67"/>
    </row>
    <row r="16" spans="1:14" ht="26.25" customHeight="1" x14ac:dyDescent="0.3">
      <c r="A16" s="68"/>
      <c r="B16" s="68"/>
      <c r="C16" s="68"/>
      <c r="D16" s="68"/>
      <c r="E16" s="227"/>
      <c r="F16" s="227"/>
      <c r="G16" s="68"/>
      <c r="H16" s="68"/>
      <c r="I16" s="67"/>
      <c r="J16" s="67"/>
      <c r="K16" s="67"/>
      <c r="L16" s="68"/>
      <c r="M16" s="73"/>
      <c r="N16" s="67"/>
    </row>
    <row r="17" spans="1:14" ht="26.25" customHeight="1" x14ac:dyDescent="0.3">
      <c r="A17" s="234" t="s">
        <v>98</v>
      </c>
      <c r="B17" s="234"/>
      <c r="C17" s="234"/>
      <c r="D17" s="236"/>
      <c r="E17" s="236"/>
      <c r="F17" s="236"/>
      <c r="G17" s="236"/>
      <c r="H17" s="236"/>
      <c r="I17" s="236"/>
      <c r="J17" s="236"/>
      <c r="K17" s="67"/>
      <c r="L17" s="72" t="s">
        <v>82</v>
      </c>
      <c r="M17" s="75">
        <v>36204853</v>
      </c>
      <c r="N17" s="67"/>
    </row>
    <row r="18" spans="1:14" ht="26.25" customHeight="1" x14ac:dyDescent="0.3">
      <c r="A18" s="234"/>
      <c r="B18" s="234"/>
      <c r="C18" s="234"/>
      <c r="D18" s="235" t="s">
        <v>263</v>
      </c>
      <c r="E18" s="235"/>
      <c r="F18" s="235"/>
      <c r="G18" s="235"/>
      <c r="H18" s="235"/>
      <c r="I18" s="235"/>
      <c r="J18" s="235"/>
      <c r="K18" s="67"/>
      <c r="L18" s="68"/>
      <c r="M18" s="73"/>
      <c r="N18" s="67"/>
    </row>
    <row r="19" spans="1:14" ht="36" customHeight="1" x14ac:dyDescent="0.3">
      <c r="A19" s="234"/>
      <c r="B19" s="234"/>
      <c r="C19" s="234"/>
      <c r="D19" s="235"/>
      <c r="E19" s="235"/>
      <c r="F19" s="235"/>
      <c r="G19" s="235"/>
      <c r="H19" s="235"/>
      <c r="I19" s="235"/>
      <c r="J19" s="235"/>
      <c r="K19" s="67"/>
      <c r="L19" s="68"/>
      <c r="M19" s="73"/>
      <c r="N19" s="67"/>
    </row>
    <row r="20" spans="1:14" ht="26.25" customHeight="1" x14ac:dyDescent="0.3">
      <c r="A20" s="234"/>
      <c r="B20" s="234"/>
      <c r="C20" s="234"/>
      <c r="D20" s="236"/>
      <c r="E20" s="236"/>
      <c r="F20" s="236"/>
      <c r="G20" s="236"/>
      <c r="H20" s="236"/>
      <c r="I20" s="236"/>
      <c r="J20" s="236"/>
      <c r="K20" s="67"/>
      <c r="L20" s="68"/>
      <c r="M20" s="73"/>
      <c r="N20" s="67"/>
    </row>
    <row r="21" spans="1:14" ht="26.25" customHeight="1" x14ac:dyDescent="0.3">
      <c r="A21" s="234" t="s">
        <v>83</v>
      </c>
      <c r="B21" s="234"/>
      <c r="C21" s="234"/>
      <c r="D21" s="235" t="s">
        <v>191</v>
      </c>
      <c r="E21" s="235"/>
      <c r="F21" s="235"/>
      <c r="G21" s="235"/>
      <c r="H21" s="235"/>
      <c r="I21" s="235"/>
      <c r="J21" s="235"/>
      <c r="K21" s="67"/>
      <c r="L21" s="68"/>
      <c r="M21" s="73"/>
      <c r="N21" s="67"/>
    </row>
    <row r="22" spans="1:14" ht="26.25" customHeight="1" x14ac:dyDescent="0.3">
      <c r="A22" s="234" t="s">
        <v>84</v>
      </c>
      <c r="B22" s="234"/>
      <c r="C22" s="234"/>
      <c r="D22" s="68" t="s">
        <v>85</v>
      </c>
      <c r="E22" s="227"/>
      <c r="F22" s="227"/>
      <c r="G22" s="72"/>
      <c r="H22" s="76"/>
      <c r="I22" s="67"/>
      <c r="J22" s="67"/>
      <c r="K22" s="67"/>
      <c r="L22" s="72" t="s">
        <v>86</v>
      </c>
      <c r="M22" s="77">
        <v>383</v>
      </c>
      <c r="N22" s="67"/>
    </row>
    <row r="23" spans="1:14" ht="26.25" customHeight="1" x14ac:dyDescent="0.3">
      <c r="A23" s="234" t="s">
        <v>87</v>
      </c>
      <c r="B23" s="234"/>
      <c r="C23" s="234"/>
      <c r="D23" s="235" t="s">
        <v>264</v>
      </c>
      <c r="E23" s="235"/>
      <c r="F23" s="235"/>
      <c r="G23" s="235"/>
      <c r="H23" s="235"/>
      <c r="I23" s="235"/>
      <c r="J23" s="235"/>
      <c r="K23" s="67"/>
      <c r="L23" s="67"/>
      <c r="M23" s="67"/>
      <c r="N23" s="67"/>
    </row>
    <row r="24" spans="1:14" ht="26.25" customHeight="1" x14ac:dyDescent="0.3">
      <c r="A24" s="234"/>
      <c r="B24" s="234"/>
      <c r="C24" s="234"/>
      <c r="D24" s="235" t="s">
        <v>88</v>
      </c>
      <c r="E24" s="235"/>
      <c r="F24" s="235"/>
      <c r="G24" s="235"/>
      <c r="H24" s="235"/>
      <c r="I24" s="235"/>
      <c r="J24" s="235"/>
      <c r="K24" s="67"/>
      <c r="L24" s="67"/>
      <c r="M24" s="67"/>
      <c r="N24" s="67"/>
    </row>
    <row r="25" spans="1:14" ht="26.25" customHeight="1" x14ac:dyDescent="0.3">
      <c r="A25" s="234"/>
      <c r="B25" s="234"/>
      <c r="C25" s="234"/>
      <c r="D25" s="236"/>
      <c r="E25" s="236"/>
      <c r="F25" s="236"/>
      <c r="G25" s="236"/>
      <c r="H25" s="236"/>
      <c r="I25" s="236"/>
      <c r="J25" s="236"/>
      <c r="K25" s="67"/>
      <c r="L25" s="67"/>
      <c r="M25" s="67"/>
      <c r="N25" s="67"/>
    </row>
    <row r="26" spans="1:14" ht="26.25" customHeight="1" x14ac:dyDescent="0.3">
      <c r="A26" s="225" t="s">
        <v>99</v>
      </c>
      <c r="B26" s="225"/>
      <c r="C26" s="225"/>
      <c r="D26" s="226" t="s">
        <v>265</v>
      </c>
      <c r="E26" s="226"/>
      <c r="F26" s="226"/>
      <c r="G26" s="226"/>
      <c r="H26" s="226"/>
      <c r="I26" s="226"/>
      <c r="J26" s="226"/>
      <c r="K26" s="67"/>
      <c r="L26" s="67"/>
      <c r="M26" s="67"/>
      <c r="N26" s="67"/>
    </row>
    <row r="27" spans="1:14" ht="26.25" customHeight="1" x14ac:dyDescent="0.3">
      <c r="A27" s="225"/>
      <c r="B27" s="225"/>
      <c r="C27" s="225"/>
      <c r="D27" s="226"/>
      <c r="E27" s="226"/>
      <c r="F27" s="226"/>
      <c r="G27" s="226"/>
      <c r="H27" s="226"/>
      <c r="I27" s="226"/>
      <c r="J27" s="226"/>
      <c r="K27" s="67"/>
      <c r="L27" s="67"/>
      <c r="M27" s="67"/>
      <c r="N27" s="67"/>
    </row>
    <row r="28" spans="1:14" ht="26.25" customHeight="1" x14ac:dyDescent="0.3">
      <c r="A28" s="225"/>
      <c r="B28" s="225"/>
      <c r="C28" s="225"/>
      <c r="D28" s="226"/>
      <c r="E28" s="226"/>
      <c r="F28" s="226"/>
      <c r="G28" s="226"/>
      <c r="H28" s="226"/>
      <c r="I28" s="226"/>
      <c r="J28" s="226"/>
      <c r="K28" s="67"/>
      <c r="L28" s="67"/>
      <c r="M28" s="67"/>
      <c r="N28" s="67"/>
    </row>
    <row r="29" spans="1:14" ht="26.25" customHeight="1" x14ac:dyDescent="0.3">
      <c r="A29" s="68"/>
      <c r="B29" s="68"/>
      <c r="C29" s="68"/>
      <c r="D29" s="68"/>
      <c r="E29" s="227"/>
      <c r="F29" s="227"/>
      <c r="G29" s="68"/>
      <c r="H29" s="68"/>
      <c r="I29" s="67"/>
      <c r="J29" s="67"/>
      <c r="K29" s="67"/>
      <c r="L29" s="67"/>
      <c r="M29" s="67"/>
      <c r="N29" s="67"/>
    </row>
    <row r="30" spans="1:14" ht="26.25" customHeight="1" x14ac:dyDescent="0.3">
      <c r="A30" s="228" t="s">
        <v>89</v>
      </c>
      <c r="B30" s="228"/>
      <c r="C30" s="228"/>
      <c r="D30" s="228"/>
      <c r="E30" s="228"/>
      <c r="F30" s="228"/>
      <c r="G30" s="228"/>
      <c r="H30" s="228"/>
      <c r="I30" s="67"/>
      <c r="J30" s="67"/>
      <c r="K30" s="67"/>
      <c r="L30" s="67"/>
      <c r="M30" s="67"/>
      <c r="N30" s="67"/>
    </row>
    <row r="31" spans="1:14" ht="26.25" customHeight="1" x14ac:dyDescent="0.3">
      <c r="A31" s="65"/>
      <c r="B31" s="65"/>
      <c r="C31" s="65"/>
      <c r="D31" s="65"/>
      <c r="E31" s="65"/>
      <c r="F31" s="229"/>
      <c r="G31" s="229"/>
      <c r="H31" s="65"/>
      <c r="I31" s="67"/>
      <c r="J31" s="67"/>
      <c r="K31" s="67"/>
      <c r="L31" s="67"/>
      <c r="M31" s="67"/>
      <c r="N31" s="67"/>
    </row>
    <row r="32" spans="1:14" ht="26.25" customHeight="1" x14ac:dyDescent="0.3">
      <c r="A32" s="231" t="s">
        <v>90</v>
      </c>
      <c r="B32" s="231"/>
      <c r="C32" s="231"/>
      <c r="D32" s="231"/>
      <c r="E32" s="231"/>
      <c r="F32" s="231"/>
      <c r="G32" s="231"/>
      <c r="H32" s="231"/>
      <c r="I32" s="67"/>
      <c r="J32" s="67"/>
      <c r="K32" s="67"/>
      <c r="L32" s="67"/>
      <c r="M32" s="67"/>
      <c r="N32" s="67"/>
    </row>
    <row r="33" spans="1:14" ht="49.5" customHeight="1" x14ac:dyDescent="0.3">
      <c r="A33" s="226" t="s">
        <v>192</v>
      </c>
      <c r="B33" s="226"/>
      <c r="C33" s="226"/>
      <c r="D33" s="226"/>
      <c r="E33" s="226"/>
      <c r="F33" s="226"/>
      <c r="G33" s="226"/>
      <c r="H33" s="226"/>
      <c r="I33" s="226"/>
      <c r="J33" s="226"/>
      <c r="K33" s="67"/>
      <c r="L33" s="67"/>
      <c r="M33" s="67"/>
      <c r="N33" s="67"/>
    </row>
    <row r="34" spans="1:14" ht="72.75" customHeight="1" x14ac:dyDescent="0.3">
      <c r="A34" s="226"/>
      <c r="B34" s="226"/>
      <c r="C34" s="226"/>
      <c r="D34" s="226"/>
      <c r="E34" s="226"/>
      <c r="F34" s="226"/>
      <c r="G34" s="226"/>
      <c r="H34" s="226"/>
      <c r="I34" s="226"/>
      <c r="J34" s="226"/>
      <c r="K34" s="67"/>
      <c r="L34" s="67"/>
      <c r="M34" s="67"/>
      <c r="N34" s="67"/>
    </row>
    <row r="35" spans="1:14" ht="81.75" customHeight="1" x14ac:dyDescent="0.3">
      <c r="A35" s="226"/>
      <c r="B35" s="226"/>
      <c r="C35" s="226"/>
      <c r="D35" s="226"/>
      <c r="E35" s="226"/>
      <c r="F35" s="226"/>
      <c r="G35" s="226"/>
      <c r="H35" s="226"/>
      <c r="I35" s="226"/>
      <c r="J35" s="226"/>
      <c r="K35" s="67"/>
      <c r="L35" s="67"/>
      <c r="M35" s="67"/>
      <c r="N35" s="67"/>
    </row>
    <row r="36" spans="1:14" ht="72.75" customHeight="1" x14ac:dyDescent="0.3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67"/>
      <c r="L36" s="67"/>
      <c r="M36" s="67"/>
      <c r="N36" s="67"/>
    </row>
    <row r="37" spans="1:14" ht="37.5" customHeight="1" x14ac:dyDescent="0.3">
      <c r="A37" s="232" t="s">
        <v>91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67"/>
      <c r="N37" s="67"/>
    </row>
    <row r="38" spans="1:14" ht="25.5" customHeight="1" x14ac:dyDescent="0.3">
      <c r="A38" s="230" t="s">
        <v>193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67"/>
      <c r="M38" s="67"/>
      <c r="N38" s="67"/>
    </row>
    <row r="39" spans="1:14" ht="200.25" customHeight="1" x14ac:dyDescent="0.3">
      <c r="A39" s="230"/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67"/>
      <c r="M39" s="67"/>
      <c r="N39" s="67"/>
    </row>
    <row r="40" spans="1:14" ht="3" hidden="1" customHeight="1" x14ac:dyDescent="0.3">
      <c r="A40" s="230"/>
      <c r="B40" s="230"/>
      <c r="C40" s="230"/>
      <c r="D40" s="230"/>
      <c r="E40" s="230"/>
      <c r="F40" s="230"/>
      <c r="G40" s="230"/>
      <c r="H40" s="78"/>
      <c r="I40" s="67"/>
      <c r="J40" s="67"/>
      <c r="K40" s="67"/>
      <c r="L40" s="67"/>
      <c r="M40" s="67"/>
      <c r="N40" s="67"/>
    </row>
    <row r="41" spans="1:14" ht="15" hidden="1" customHeight="1" x14ac:dyDescent="0.3">
      <c r="A41" s="224"/>
      <c r="B41" s="224"/>
      <c r="C41" s="224"/>
      <c r="D41" s="224"/>
      <c r="E41" s="224"/>
      <c r="F41" s="224"/>
      <c r="G41" s="224"/>
      <c r="H41" s="224"/>
      <c r="I41" s="67"/>
      <c r="J41" s="67"/>
      <c r="K41" s="67"/>
      <c r="L41" s="67"/>
      <c r="M41" s="67"/>
      <c r="N41" s="67"/>
    </row>
    <row r="42" spans="1:14" ht="15" hidden="1" customHeight="1" x14ac:dyDescent="0.3">
      <c r="A42" s="224"/>
      <c r="B42" s="224"/>
      <c r="C42" s="224"/>
      <c r="D42" s="224"/>
      <c r="E42" s="224"/>
      <c r="F42" s="224"/>
      <c r="G42" s="224"/>
      <c r="H42" s="224"/>
      <c r="I42" s="67"/>
      <c r="J42" s="67"/>
      <c r="K42" s="67"/>
      <c r="L42" s="67"/>
      <c r="M42" s="67"/>
      <c r="N42" s="67"/>
    </row>
    <row r="43" spans="1:14" ht="21" hidden="1" customHeight="1" x14ac:dyDescent="0.3">
      <c r="A43" s="222"/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67"/>
    </row>
    <row r="44" spans="1:14" ht="408.75" customHeight="1" x14ac:dyDescent="0.3">
      <c r="A44" s="223" t="s">
        <v>194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67"/>
    </row>
    <row r="45" spans="1:14" ht="18.75" x14ac:dyDescent="0.3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</row>
    <row r="46" spans="1:14" ht="18.75" x14ac:dyDescent="0.3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</row>
    <row r="47" spans="1:14" ht="18.75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</row>
    <row r="48" spans="1:14" ht="18.75" x14ac:dyDescent="0.3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</row>
    <row r="49" spans="1:14" ht="18.75" x14ac:dyDescent="0.3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</row>
    <row r="50" spans="1:14" ht="18.75" x14ac:dyDescent="0.3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</row>
    <row r="51" spans="1:14" ht="18.75" x14ac:dyDescent="0.3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</row>
    <row r="52" spans="1:14" ht="18.75" x14ac:dyDescent="0.3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</row>
    <row r="53" spans="1:14" ht="18.75" x14ac:dyDescent="0.3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</row>
    <row r="54" spans="1:14" ht="18.75" x14ac:dyDescent="0.3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</row>
    <row r="55" spans="1:14" ht="15.75" x14ac:dyDescent="0.2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</row>
    <row r="56" spans="1:14" ht="15.75" x14ac:dyDescent="0.2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</row>
    <row r="57" spans="1:14" ht="15.75" x14ac:dyDescent="0.2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</row>
    <row r="58" spans="1:14" ht="15.75" x14ac:dyDescent="0.25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</row>
    <row r="59" spans="1:14" ht="15.75" x14ac:dyDescent="0.25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</row>
    <row r="60" spans="1:14" ht="15.75" x14ac:dyDescent="0.25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</row>
    <row r="61" spans="1:14" ht="15.75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</row>
    <row r="62" spans="1:14" ht="15.75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</row>
    <row r="63" spans="1:14" ht="15.75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</row>
    <row r="64" spans="1:14" ht="15.75" x14ac:dyDescent="0.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</row>
    <row r="65" spans="1:13" ht="15.75" x14ac:dyDescent="0.2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</row>
    <row r="66" spans="1:13" ht="15.75" x14ac:dyDescent="0.2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</row>
    <row r="67" spans="1:13" ht="15.75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</row>
    <row r="68" spans="1:13" ht="15.75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</row>
    <row r="69" spans="1:13" ht="15.75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</row>
    <row r="70" spans="1:13" ht="15.75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</row>
    <row r="71" spans="1:13" ht="15.75" x14ac:dyDescent="0.2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</row>
    <row r="72" spans="1:13" ht="15.75" x14ac:dyDescent="0.2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</row>
    <row r="73" spans="1:13" ht="15.75" x14ac:dyDescent="0.2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</row>
    <row r="74" spans="1:13" ht="15.75" x14ac:dyDescent="0.2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</row>
    <row r="75" spans="1:13" ht="15.75" x14ac:dyDescent="0.2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</row>
    <row r="76" spans="1:13" ht="15.75" x14ac:dyDescent="0.25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</row>
    <row r="77" spans="1:13" ht="15.75" x14ac:dyDescent="0.2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</row>
    <row r="78" spans="1:13" ht="15.75" x14ac:dyDescent="0.25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</row>
    <row r="79" spans="1:13" ht="15.75" x14ac:dyDescent="0.25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</row>
    <row r="80" spans="1:13" ht="15.75" x14ac:dyDescent="0.25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</row>
    <row r="81" spans="1:13" ht="15.75" x14ac:dyDescent="0.25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</row>
    <row r="82" spans="1:13" ht="15.75" x14ac:dyDescent="0.25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3" spans="1:13" ht="15.75" x14ac:dyDescent="0.25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</row>
    <row r="84" spans="1:13" ht="15.75" x14ac:dyDescent="0.25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5" spans="1:13" ht="15.75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</row>
    <row r="86" spans="1:13" ht="15.75" x14ac:dyDescent="0.25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</row>
    <row r="87" spans="1:13" ht="15.75" x14ac:dyDescent="0.25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</row>
    <row r="88" spans="1:13" ht="15.75" x14ac:dyDescent="0.2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</row>
    <row r="89" spans="1:13" ht="15.75" x14ac:dyDescent="0.2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</row>
    <row r="90" spans="1:13" ht="15.75" x14ac:dyDescent="0.2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</row>
    <row r="91" spans="1:13" ht="15.75" x14ac:dyDescent="0.2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</row>
    <row r="92" spans="1:13" ht="15.75" x14ac:dyDescent="0.2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</row>
    <row r="93" spans="1:13" ht="15.75" x14ac:dyDescent="0.2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</row>
    <row r="94" spans="1:13" ht="15.75" x14ac:dyDescent="0.2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</row>
    <row r="95" spans="1:13" ht="15.75" x14ac:dyDescent="0.2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</row>
    <row r="96" spans="1:13" ht="15.75" x14ac:dyDescent="0.2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</row>
    <row r="97" spans="1:13" ht="15.75" x14ac:dyDescent="0.2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</row>
    <row r="98" spans="1:13" ht="15.75" x14ac:dyDescent="0.2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</row>
    <row r="99" spans="1:13" ht="15.75" x14ac:dyDescent="0.2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</row>
    <row r="100" spans="1:13" ht="15.75" x14ac:dyDescent="0.2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</row>
    <row r="101" spans="1:13" ht="15.75" x14ac:dyDescent="0.2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</row>
    <row r="102" spans="1:13" ht="15.75" x14ac:dyDescent="0.2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</row>
    <row r="103" spans="1:13" ht="15.75" x14ac:dyDescent="0.2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</row>
    <row r="104" spans="1:13" ht="15.75" x14ac:dyDescent="0.2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</row>
    <row r="105" spans="1:13" ht="15.75" x14ac:dyDescent="0.2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</row>
    <row r="106" spans="1:13" ht="15.75" x14ac:dyDescent="0.2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</row>
    <row r="107" spans="1:13" ht="15.75" x14ac:dyDescent="0.2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</row>
    <row r="108" spans="1:13" ht="15.75" x14ac:dyDescent="0.2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</row>
    <row r="109" spans="1:13" ht="15.75" x14ac:dyDescent="0.2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</row>
    <row r="110" spans="1:13" ht="15.75" x14ac:dyDescent="0.2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</row>
    <row r="111" spans="1:13" ht="15.75" x14ac:dyDescent="0.2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</row>
    <row r="112" spans="1:13" ht="15.75" x14ac:dyDescent="0.2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</row>
    <row r="113" spans="1:13" ht="15.75" x14ac:dyDescent="0.2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</row>
    <row r="114" spans="1:13" ht="15.75" x14ac:dyDescent="0.2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</row>
    <row r="115" spans="1:13" ht="15.75" x14ac:dyDescent="0.2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</row>
    <row r="116" spans="1:13" ht="15.75" x14ac:dyDescent="0.2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</row>
    <row r="117" spans="1:13" ht="15.75" x14ac:dyDescent="0.2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</row>
    <row r="118" spans="1:13" ht="15.75" x14ac:dyDescent="0.25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</row>
    <row r="119" spans="1:13" ht="15.75" x14ac:dyDescent="0.25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</row>
    <row r="120" spans="1:13" ht="15.75" x14ac:dyDescent="0.25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</row>
    <row r="121" spans="1:13" ht="15.75" x14ac:dyDescent="0.25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</row>
    <row r="122" spans="1:13" ht="15.75" x14ac:dyDescent="0.25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</row>
    <row r="123" spans="1:13" ht="15.75" x14ac:dyDescent="0.25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</row>
    <row r="124" spans="1:13" ht="15.75" x14ac:dyDescent="0.25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</row>
    <row r="125" spans="1:13" ht="15.75" x14ac:dyDescent="0.2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</row>
    <row r="126" spans="1:13" ht="15.75" x14ac:dyDescent="0.25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</row>
    <row r="127" spans="1:13" ht="15.75" x14ac:dyDescent="0.2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</row>
    <row r="128" spans="1:13" ht="15.75" x14ac:dyDescent="0.25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</row>
    <row r="129" spans="1:13" ht="15.75" x14ac:dyDescent="0.25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</row>
    <row r="130" spans="1:13" ht="15.75" x14ac:dyDescent="0.25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</row>
    <row r="131" spans="1:13" ht="15.75" x14ac:dyDescent="0.25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</row>
    <row r="132" spans="1:13" ht="15.75" x14ac:dyDescent="0.25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</row>
    <row r="133" spans="1:13" ht="15.75" x14ac:dyDescent="0.25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</row>
    <row r="134" spans="1:13" ht="15.75" x14ac:dyDescent="0.25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</row>
    <row r="135" spans="1:13" ht="15.75" x14ac:dyDescent="0.25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</row>
    <row r="136" spans="1:13" ht="15.75" x14ac:dyDescent="0.25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</row>
    <row r="137" spans="1:13" ht="15.75" x14ac:dyDescent="0.25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</row>
    <row r="138" spans="1:13" ht="15.75" x14ac:dyDescent="0.25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</row>
    <row r="139" spans="1:13" ht="15.75" x14ac:dyDescent="0.2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</row>
    <row r="140" spans="1:13" ht="15.75" x14ac:dyDescent="0.25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</row>
    <row r="141" spans="1:13" ht="15.75" x14ac:dyDescent="0.25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</row>
    <row r="142" spans="1:13" ht="15.75" x14ac:dyDescent="0.2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</row>
    <row r="143" spans="1:13" ht="15.75" x14ac:dyDescent="0.25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</row>
    <row r="144" spans="1:13" ht="15.75" x14ac:dyDescent="0.25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</row>
    <row r="145" spans="1:13" ht="15.75" x14ac:dyDescent="0.25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</row>
    <row r="146" spans="1:13" ht="15.75" x14ac:dyDescent="0.25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</row>
    <row r="147" spans="1:13" ht="15.75" x14ac:dyDescent="0.25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</row>
    <row r="148" spans="1:13" ht="15.75" x14ac:dyDescent="0.25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</row>
    <row r="149" spans="1:13" ht="15.75" x14ac:dyDescent="0.25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</row>
    <row r="150" spans="1:13" ht="15.75" x14ac:dyDescent="0.25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</row>
    <row r="151" spans="1:13" ht="15.75" x14ac:dyDescent="0.25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</row>
    <row r="152" spans="1:13" ht="15.75" x14ac:dyDescent="0.25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</row>
    <row r="153" spans="1:13" ht="15.75" x14ac:dyDescent="0.25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</row>
    <row r="154" spans="1:13" ht="15.75" x14ac:dyDescent="0.25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</row>
    <row r="155" spans="1:13" ht="15.75" x14ac:dyDescent="0.25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</row>
    <row r="156" spans="1:13" ht="15.75" x14ac:dyDescent="0.25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</row>
    <row r="157" spans="1:13" ht="15.75" x14ac:dyDescent="0.25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</row>
    <row r="158" spans="1:13" ht="15.75" x14ac:dyDescent="0.25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</row>
    <row r="159" spans="1:13" ht="15.75" x14ac:dyDescent="0.25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</row>
    <row r="160" spans="1:13" ht="15.75" x14ac:dyDescent="0.25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</row>
    <row r="161" spans="1:13" ht="15.75" x14ac:dyDescent="0.25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</row>
    <row r="162" spans="1:13" ht="15.75" x14ac:dyDescent="0.25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</row>
    <row r="163" spans="1:13" ht="15.75" x14ac:dyDescent="0.25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</row>
    <row r="164" spans="1:13" ht="15.75" x14ac:dyDescent="0.25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</row>
    <row r="165" spans="1:13" ht="15.75" x14ac:dyDescent="0.25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</row>
    <row r="166" spans="1:13" ht="15.75" x14ac:dyDescent="0.25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</row>
    <row r="167" spans="1:13" ht="15.75" x14ac:dyDescent="0.25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</row>
    <row r="168" spans="1:13" ht="15.75" x14ac:dyDescent="0.25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</row>
    <row r="169" spans="1:13" ht="15.75" x14ac:dyDescent="0.25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</row>
    <row r="170" spans="1:13" ht="15.75" x14ac:dyDescent="0.25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</row>
    <row r="171" spans="1:13" ht="15.75" x14ac:dyDescent="0.25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</row>
    <row r="172" spans="1:13" ht="15.75" x14ac:dyDescent="0.25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</row>
    <row r="173" spans="1:13" ht="15.75" x14ac:dyDescent="0.25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</row>
    <row r="174" spans="1:13" ht="15.75" x14ac:dyDescent="0.25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</row>
    <row r="175" spans="1:13" ht="15.75" x14ac:dyDescent="0.25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</row>
    <row r="176" spans="1:13" ht="15.75" x14ac:dyDescent="0.25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</row>
    <row r="177" spans="1:13" ht="15.75" x14ac:dyDescent="0.25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</row>
    <row r="178" spans="1:13" ht="15.75" x14ac:dyDescent="0.25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</row>
    <row r="179" spans="1:13" ht="15.75" x14ac:dyDescent="0.25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</row>
    <row r="180" spans="1:13" ht="15.75" x14ac:dyDescent="0.25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</row>
    <row r="181" spans="1:13" ht="15.75" x14ac:dyDescent="0.25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</row>
    <row r="182" spans="1:13" ht="15.75" x14ac:dyDescent="0.25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</row>
    <row r="183" spans="1:13" ht="15.75" x14ac:dyDescent="0.25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</row>
    <row r="184" spans="1:13" ht="15.75" x14ac:dyDescent="0.25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</row>
    <row r="185" spans="1:13" ht="15.75" x14ac:dyDescent="0.25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</row>
    <row r="186" spans="1:13" ht="15.75" x14ac:dyDescent="0.25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</row>
    <row r="187" spans="1:13" ht="15.75" x14ac:dyDescent="0.25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</row>
    <row r="188" spans="1:13" ht="15.75" x14ac:dyDescent="0.25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</row>
    <row r="189" spans="1:13" ht="15.75" x14ac:dyDescent="0.25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</row>
    <row r="190" spans="1:13" ht="15.75" x14ac:dyDescent="0.25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</row>
    <row r="191" spans="1:13" ht="15.75" x14ac:dyDescent="0.25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</row>
    <row r="192" spans="1:13" ht="15.75" x14ac:dyDescent="0.25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</row>
    <row r="193" spans="1:13" ht="15.75" x14ac:dyDescent="0.25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</row>
    <row r="194" spans="1:13" ht="15.75" x14ac:dyDescent="0.25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</row>
    <row r="195" spans="1:13" ht="15.75" x14ac:dyDescent="0.25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</row>
    <row r="196" spans="1:13" ht="15.75" x14ac:dyDescent="0.25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</row>
    <row r="197" spans="1:13" ht="15.75" x14ac:dyDescent="0.25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</row>
    <row r="198" spans="1:13" ht="15.75" x14ac:dyDescent="0.25">
      <c r="A198" s="80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</row>
    <row r="199" spans="1:13" ht="15.75" x14ac:dyDescent="0.25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</row>
    <row r="200" spans="1:13" ht="15.75" x14ac:dyDescent="0.25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</row>
    <row r="201" spans="1:13" ht="15.75" x14ac:dyDescent="0.25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</row>
    <row r="202" spans="1:13" ht="15.75" x14ac:dyDescent="0.25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</row>
    <row r="203" spans="1:13" ht="15.75" x14ac:dyDescent="0.25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</row>
    <row r="204" spans="1:13" ht="15.75" x14ac:dyDescent="0.25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</row>
    <row r="205" spans="1:13" ht="15.75" x14ac:dyDescent="0.25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</row>
    <row r="206" spans="1:13" ht="15.75" x14ac:dyDescent="0.25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</row>
    <row r="207" spans="1:13" ht="15.75" x14ac:dyDescent="0.25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</row>
    <row r="208" spans="1:13" ht="15.75" x14ac:dyDescent="0.25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</row>
    <row r="209" spans="1:13" ht="15.75" x14ac:dyDescent="0.25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</row>
    <row r="210" spans="1:13" ht="15.75" x14ac:dyDescent="0.25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</row>
    <row r="211" spans="1:13" ht="15.75" x14ac:dyDescent="0.25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</row>
    <row r="212" spans="1:13" ht="15.75" x14ac:dyDescent="0.25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</row>
    <row r="213" spans="1:13" ht="15.75" x14ac:dyDescent="0.25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</row>
    <row r="214" spans="1:13" ht="15.75" x14ac:dyDescent="0.25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</row>
    <row r="215" spans="1:13" ht="15.75" x14ac:dyDescent="0.25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</row>
    <row r="216" spans="1:13" ht="15.75" x14ac:dyDescent="0.25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</row>
    <row r="217" spans="1:13" ht="15.75" x14ac:dyDescent="0.25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</row>
    <row r="218" spans="1:13" ht="15.75" x14ac:dyDescent="0.25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</row>
    <row r="219" spans="1:13" ht="15.75" x14ac:dyDescent="0.25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</row>
    <row r="220" spans="1:13" ht="15.75" x14ac:dyDescent="0.25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</row>
    <row r="221" spans="1:13" ht="15.75" x14ac:dyDescent="0.25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</row>
    <row r="222" spans="1:13" ht="15.75" x14ac:dyDescent="0.25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</row>
    <row r="223" spans="1:13" ht="15.75" x14ac:dyDescent="0.25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</row>
    <row r="224" spans="1:13" ht="15.75" x14ac:dyDescent="0.25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</row>
    <row r="225" spans="1:13" ht="15.75" x14ac:dyDescent="0.25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</row>
    <row r="226" spans="1:13" ht="15.75" x14ac:dyDescent="0.25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</row>
    <row r="227" spans="1:13" ht="15.75" x14ac:dyDescent="0.25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</row>
    <row r="228" spans="1:13" ht="15.75" x14ac:dyDescent="0.25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</row>
    <row r="229" spans="1:13" ht="15.75" x14ac:dyDescent="0.25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</row>
    <row r="230" spans="1:13" ht="15.75" x14ac:dyDescent="0.25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</row>
    <row r="231" spans="1:13" ht="15.75" x14ac:dyDescent="0.25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</row>
    <row r="232" spans="1:13" ht="15.75" x14ac:dyDescent="0.25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</row>
    <row r="233" spans="1:13" ht="15.75" x14ac:dyDescent="0.25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</row>
    <row r="234" spans="1:13" ht="15.75" x14ac:dyDescent="0.25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</row>
    <row r="235" spans="1:13" ht="15.75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</row>
    <row r="236" spans="1:13" ht="15.75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</row>
    <row r="237" spans="1:13" ht="15.75" x14ac:dyDescent="0.25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</row>
    <row r="238" spans="1:13" ht="15.75" x14ac:dyDescent="0.25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</row>
    <row r="239" spans="1:13" ht="15.75" x14ac:dyDescent="0.25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</row>
    <row r="240" spans="1:13" ht="15.75" x14ac:dyDescent="0.25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</row>
    <row r="241" spans="1:13" ht="15.75" x14ac:dyDescent="0.25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</row>
    <row r="242" spans="1:13" ht="15.75" x14ac:dyDescent="0.25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</row>
    <row r="243" spans="1:13" ht="15.75" x14ac:dyDescent="0.25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</row>
    <row r="244" spans="1:13" ht="15.75" x14ac:dyDescent="0.25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</row>
    <row r="245" spans="1:13" ht="15.75" x14ac:dyDescent="0.25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</row>
    <row r="246" spans="1:13" ht="15.75" x14ac:dyDescent="0.25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</row>
    <row r="247" spans="1:13" ht="15.75" x14ac:dyDescent="0.25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</row>
    <row r="248" spans="1:13" ht="15.75" x14ac:dyDescent="0.25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</row>
    <row r="249" spans="1:13" ht="15.75" x14ac:dyDescent="0.25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</row>
    <row r="250" spans="1:13" ht="15.75" x14ac:dyDescent="0.25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</row>
    <row r="251" spans="1:13" ht="15.75" x14ac:dyDescent="0.25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</row>
    <row r="252" spans="1:13" ht="15.75" x14ac:dyDescent="0.25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</row>
    <row r="253" spans="1:13" ht="15.75" x14ac:dyDescent="0.25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</row>
    <row r="254" spans="1:13" ht="15.75" x14ac:dyDescent="0.25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</row>
    <row r="255" spans="1:13" ht="15.75" x14ac:dyDescent="0.25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</row>
    <row r="256" spans="1:13" ht="15.75" x14ac:dyDescent="0.25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</row>
    <row r="257" spans="1:13" ht="15.75" x14ac:dyDescent="0.25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</row>
    <row r="258" spans="1:13" ht="15.75" x14ac:dyDescent="0.25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</row>
    <row r="259" spans="1:13" ht="15.75" x14ac:dyDescent="0.25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</row>
    <row r="260" spans="1:13" ht="15.75" x14ac:dyDescent="0.25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</row>
    <row r="261" spans="1:13" ht="15.75" x14ac:dyDescent="0.25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</row>
    <row r="262" spans="1:13" ht="15.75" x14ac:dyDescent="0.25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</row>
    <row r="263" spans="1:13" ht="15.75" x14ac:dyDescent="0.25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</row>
    <row r="264" spans="1:13" ht="15.75" x14ac:dyDescent="0.25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</row>
    <row r="265" spans="1:13" ht="15.75" x14ac:dyDescent="0.25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</row>
    <row r="266" spans="1:13" ht="15.75" x14ac:dyDescent="0.25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</row>
    <row r="267" spans="1:13" ht="15.75" x14ac:dyDescent="0.25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</row>
    <row r="268" spans="1:13" ht="15.75" x14ac:dyDescent="0.25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</row>
    <row r="269" spans="1:13" ht="15.75" x14ac:dyDescent="0.25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</row>
    <row r="270" spans="1:13" ht="15.75" x14ac:dyDescent="0.25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</row>
    <row r="271" spans="1:13" ht="15.75" x14ac:dyDescent="0.25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</row>
    <row r="272" spans="1:13" ht="15.75" x14ac:dyDescent="0.25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</row>
    <row r="273" spans="1:13" ht="15.75" x14ac:dyDescent="0.25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</row>
    <row r="274" spans="1:13" ht="15.75" x14ac:dyDescent="0.25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</row>
    <row r="275" spans="1:13" ht="15.75" x14ac:dyDescent="0.25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</row>
    <row r="276" spans="1:13" ht="15.75" x14ac:dyDescent="0.25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</row>
    <row r="277" spans="1:13" ht="15.75" x14ac:dyDescent="0.25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</row>
    <row r="278" spans="1:13" ht="15.75" x14ac:dyDescent="0.25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</row>
    <row r="279" spans="1:13" ht="15.75" x14ac:dyDescent="0.25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</row>
    <row r="280" spans="1:13" ht="15.75" x14ac:dyDescent="0.25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</row>
    <row r="281" spans="1:13" ht="15.75" x14ac:dyDescent="0.25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</row>
    <row r="282" spans="1:13" ht="15.75" x14ac:dyDescent="0.25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</row>
    <row r="283" spans="1:13" ht="15.75" x14ac:dyDescent="0.25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</row>
    <row r="284" spans="1:13" ht="15.75" x14ac:dyDescent="0.25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</row>
    <row r="285" spans="1:13" ht="15.75" x14ac:dyDescent="0.25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</row>
    <row r="286" spans="1:13" ht="15.75" x14ac:dyDescent="0.25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</row>
    <row r="287" spans="1:13" ht="15.75" x14ac:dyDescent="0.25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</row>
    <row r="288" spans="1:13" ht="15.75" x14ac:dyDescent="0.25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</row>
    <row r="289" spans="1:13" ht="15.75" x14ac:dyDescent="0.25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</row>
    <row r="290" spans="1:13" ht="15.75" x14ac:dyDescent="0.25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</row>
    <row r="291" spans="1:13" ht="15.75" x14ac:dyDescent="0.25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</row>
    <row r="292" spans="1:13" ht="15.75" x14ac:dyDescent="0.25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</row>
    <row r="293" spans="1:13" ht="15.75" x14ac:dyDescent="0.25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</row>
    <row r="294" spans="1:13" ht="15.75" x14ac:dyDescent="0.25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</row>
    <row r="295" spans="1:13" ht="15.75" x14ac:dyDescent="0.25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</row>
    <row r="296" spans="1:13" ht="15.75" x14ac:dyDescent="0.25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</row>
    <row r="297" spans="1:13" ht="15.75" x14ac:dyDescent="0.25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</row>
    <row r="298" spans="1:13" ht="15.75" x14ac:dyDescent="0.25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</row>
    <row r="299" spans="1:13" ht="15.75" x14ac:dyDescent="0.25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</row>
    <row r="300" spans="1:13" ht="15.75" x14ac:dyDescent="0.25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</row>
    <row r="301" spans="1:13" ht="15.75" x14ac:dyDescent="0.25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</row>
    <row r="302" spans="1:13" ht="15.75" x14ac:dyDescent="0.25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</row>
    <row r="303" spans="1:13" ht="15.75" x14ac:dyDescent="0.25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</row>
    <row r="304" spans="1:13" ht="15.75" x14ac:dyDescent="0.25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</row>
    <row r="305" spans="1:13" ht="15.75" x14ac:dyDescent="0.25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</row>
    <row r="306" spans="1:13" ht="15.75" x14ac:dyDescent="0.25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</row>
    <row r="307" spans="1:13" ht="15.75" x14ac:dyDescent="0.25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</row>
    <row r="308" spans="1:13" ht="15.75" x14ac:dyDescent="0.25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</row>
    <row r="309" spans="1:13" ht="15.75" x14ac:dyDescent="0.25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</row>
    <row r="310" spans="1:13" ht="15.75" x14ac:dyDescent="0.25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</row>
    <row r="311" spans="1:13" ht="15.75" x14ac:dyDescent="0.25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</row>
    <row r="312" spans="1:13" ht="15.75" x14ac:dyDescent="0.25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</row>
    <row r="313" spans="1:13" ht="15.75" x14ac:dyDescent="0.25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</row>
    <row r="314" spans="1:13" ht="15.75" x14ac:dyDescent="0.25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</row>
  </sheetData>
  <mergeCells count="56">
    <mergeCell ref="F9:G9"/>
    <mergeCell ref="A22:C22"/>
    <mergeCell ref="E22:F22"/>
    <mergeCell ref="A23:C25"/>
    <mergeCell ref="D23:J23"/>
    <mergeCell ref="D24:J24"/>
    <mergeCell ref="D25:J25"/>
    <mergeCell ref="E13:F13"/>
    <mergeCell ref="A14:F14"/>
    <mergeCell ref="E15:F15"/>
    <mergeCell ref="E16:F16"/>
    <mergeCell ref="E12:F12"/>
    <mergeCell ref="A10:N10"/>
    <mergeCell ref="A11:N11"/>
    <mergeCell ref="F6:H6"/>
    <mergeCell ref="K6:M6"/>
    <mergeCell ref="K7:M7"/>
    <mergeCell ref="A8:C8"/>
    <mergeCell ref="E8:H8"/>
    <mergeCell ref="J8:M8"/>
    <mergeCell ref="E3:H3"/>
    <mergeCell ref="J1:M1"/>
    <mergeCell ref="A2:D2"/>
    <mergeCell ref="J2:M2"/>
    <mergeCell ref="A3:B3"/>
    <mergeCell ref="A1:D1"/>
    <mergeCell ref="J3:M3"/>
    <mergeCell ref="J4:M4"/>
    <mergeCell ref="A5:C5"/>
    <mergeCell ref="E5:H5"/>
    <mergeCell ref="J5:M5"/>
    <mergeCell ref="A33:J36"/>
    <mergeCell ref="A21:C21"/>
    <mergeCell ref="D21:J21"/>
    <mergeCell ref="A17:C20"/>
    <mergeCell ref="D17:J17"/>
    <mergeCell ref="D18:J19"/>
    <mergeCell ref="D20:J20"/>
    <mergeCell ref="A4:C4"/>
    <mergeCell ref="E4:H4"/>
    <mergeCell ref="B7:C7"/>
    <mergeCell ref="F7:H7"/>
    <mergeCell ref="B6:C6"/>
    <mergeCell ref="A43:M43"/>
    <mergeCell ref="A44:M44"/>
    <mergeCell ref="A42:H42"/>
    <mergeCell ref="A26:C28"/>
    <mergeCell ref="D26:J28"/>
    <mergeCell ref="E29:F29"/>
    <mergeCell ref="A30:H30"/>
    <mergeCell ref="F31:G31"/>
    <mergeCell ref="A40:G40"/>
    <mergeCell ref="A32:H32"/>
    <mergeCell ref="A37:L37"/>
    <mergeCell ref="A38:K39"/>
    <mergeCell ref="A41:H41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  <colBreaks count="1" manualBreakCount="1">
    <brk id="1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view="pageBreakPreview" zoomScale="70" zoomScaleNormal="100" zoomScaleSheetLayoutView="70" workbookViewId="0">
      <selection activeCell="G46" sqref="G46"/>
    </sheetView>
  </sheetViews>
  <sheetFormatPr defaultColWidth="1.140625" defaultRowHeight="12.75" x14ac:dyDescent="0.2"/>
  <cols>
    <col min="1" max="1" width="7.140625" style="15" customWidth="1"/>
    <col min="2" max="2" width="15.28515625" style="15" customWidth="1"/>
    <col min="3" max="3" width="8.28515625" style="43" customWidth="1"/>
    <col min="4" max="4" width="12.28515625" style="43" customWidth="1"/>
    <col min="5" max="5" width="12.42578125" style="43" customWidth="1"/>
    <col min="6" max="6" width="22.85546875" style="43" customWidth="1"/>
    <col min="7" max="13" width="22.85546875" style="15" customWidth="1"/>
    <col min="14" max="16384" width="1.140625" style="15"/>
  </cols>
  <sheetData>
    <row r="1" spans="1:6" s="12" customFormat="1" ht="26.25" customHeight="1" x14ac:dyDescent="0.25">
      <c r="A1" s="288" t="s">
        <v>210</v>
      </c>
      <c r="B1" s="288"/>
      <c r="C1" s="288"/>
      <c r="D1" s="288"/>
      <c r="E1" s="288"/>
      <c r="F1" s="288"/>
    </row>
    <row r="2" spans="1:6" s="14" customFormat="1" ht="0.75" customHeight="1" x14ac:dyDescent="0.2">
      <c r="A2" s="13"/>
      <c r="B2" s="13"/>
      <c r="C2" s="41"/>
      <c r="D2" s="41"/>
      <c r="E2" s="41"/>
      <c r="F2" s="41"/>
    </row>
    <row r="3" spans="1:6" s="12" customFormat="1" ht="19.5" customHeight="1" x14ac:dyDescent="0.25">
      <c r="A3" s="288" t="s">
        <v>211</v>
      </c>
      <c r="B3" s="288"/>
      <c r="C3" s="288"/>
      <c r="D3" s="288"/>
      <c r="E3" s="288"/>
      <c r="F3" s="288"/>
    </row>
    <row r="4" spans="1:6" s="12" customFormat="1" ht="18.75" customHeight="1" x14ac:dyDescent="0.25">
      <c r="A4" s="293" t="s">
        <v>115</v>
      </c>
      <c r="B4" s="293"/>
      <c r="C4" s="304" t="s">
        <v>177</v>
      </c>
      <c r="D4" s="304"/>
      <c r="E4" s="304"/>
      <c r="F4" s="304"/>
    </row>
    <row r="5" spans="1:6" s="14" customFormat="1" ht="32.25" customHeight="1" x14ac:dyDescent="0.2">
      <c r="A5" s="13"/>
      <c r="B5" s="13"/>
      <c r="C5" s="41"/>
      <c r="D5" s="41"/>
      <c r="E5" s="41"/>
      <c r="F5" s="41"/>
    </row>
    <row r="6" spans="1:6" s="12" customFormat="1" ht="21" customHeight="1" x14ac:dyDescent="0.25">
      <c r="A6" s="293" t="s">
        <v>116</v>
      </c>
      <c r="B6" s="293"/>
      <c r="C6" s="303" t="s">
        <v>178</v>
      </c>
      <c r="D6" s="303"/>
      <c r="E6" s="303"/>
      <c r="F6" s="303"/>
    </row>
    <row r="7" spans="1:6" s="12" customFormat="1" ht="18" customHeight="1" x14ac:dyDescent="0.25">
      <c r="B7" s="29"/>
      <c r="C7" s="42"/>
      <c r="D7" s="42"/>
      <c r="E7" s="42"/>
      <c r="F7" s="42"/>
    </row>
    <row r="8" spans="1:6" ht="41.25" customHeight="1" x14ac:dyDescent="0.2">
      <c r="A8" s="27" t="s">
        <v>120</v>
      </c>
      <c r="B8" s="27" t="s">
        <v>125</v>
      </c>
      <c r="C8" s="31" t="s">
        <v>165</v>
      </c>
      <c r="D8" s="31" t="s">
        <v>164</v>
      </c>
      <c r="E8" s="31" t="s">
        <v>163</v>
      </c>
      <c r="F8" s="31" t="s">
        <v>130</v>
      </c>
    </row>
    <row r="9" spans="1:6" ht="21" customHeight="1" x14ac:dyDescent="0.2">
      <c r="A9" s="27">
        <v>1</v>
      </c>
      <c r="B9" s="27">
        <v>2</v>
      </c>
      <c r="C9" s="31">
        <v>3</v>
      </c>
      <c r="D9" s="31">
        <v>4</v>
      </c>
      <c r="E9" s="31">
        <v>5</v>
      </c>
      <c r="F9" s="31">
        <v>6</v>
      </c>
    </row>
    <row r="10" spans="1:6" ht="15.75" customHeight="1" x14ac:dyDescent="0.2">
      <c r="A10" s="54">
        <v>1</v>
      </c>
      <c r="B10" s="46" t="s">
        <v>176</v>
      </c>
      <c r="C10" s="44">
        <v>1</v>
      </c>
      <c r="D10" s="44">
        <v>11</v>
      </c>
      <c r="E10" s="50">
        <f>F10/C10/D10</f>
        <v>710.75545454545454</v>
      </c>
      <c r="F10" s="50">
        <f>8314-495.69</f>
        <v>7818.31</v>
      </c>
    </row>
    <row r="11" spans="1:6" ht="15.75" customHeight="1" x14ac:dyDescent="0.2">
      <c r="A11" s="54">
        <v>2</v>
      </c>
      <c r="B11" s="49" t="s">
        <v>195</v>
      </c>
      <c r="C11" s="44">
        <v>1</v>
      </c>
      <c r="D11" s="44">
        <v>12</v>
      </c>
      <c r="E11" s="50">
        <f>F11/C11/D11</f>
        <v>2820.4166666666665</v>
      </c>
      <c r="F11" s="50">
        <v>33845</v>
      </c>
    </row>
    <row r="12" spans="1:6" ht="12" customHeight="1" x14ac:dyDescent="0.2">
      <c r="A12" s="46"/>
      <c r="B12" s="28" t="s">
        <v>117</v>
      </c>
      <c r="C12" s="47" t="s">
        <v>118</v>
      </c>
      <c r="D12" s="47" t="s">
        <v>118</v>
      </c>
      <c r="E12" s="47" t="s">
        <v>118</v>
      </c>
      <c r="F12" s="50">
        <f>SUM(F10:F11)</f>
        <v>41663.31</v>
      </c>
    </row>
    <row r="13" spans="1:6" s="11" customFormat="1" ht="26.25" customHeight="1" x14ac:dyDescent="0.25">
      <c r="C13" s="45"/>
      <c r="D13" s="45"/>
      <c r="E13" s="45"/>
      <c r="F13" s="45"/>
    </row>
    <row r="14" spans="1:6" ht="26.25" customHeight="1" x14ac:dyDescent="0.25">
      <c r="A14" s="288" t="s">
        <v>212</v>
      </c>
      <c r="B14" s="288"/>
      <c r="C14" s="288"/>
      <c r="D14" s="288"/>
      <c r="E14" s="288"/>
      <c r="F14" s="288"/>
    </row>
    <row r="15" spans="1:6" s="97" customFormat="1" ht="26.25" customHeight="1" x14ac:dyDescent="0.25">
      <c r="A15" s="293" t="s">
        <v>115</v>
      </c>
      <c r="B15" s="293"/>
      <c r="C15" s="304" t="s">
        <v>177</v>
      </c>
      <c r="D15" s="304"/>
      <c r="E15" s="304"/>
      <c r="F15" s="304"/>
    </row>
    <row r="16" spans="1:6" s="97" customFormat="1" ht="30.75" customHeight="1" x14ac:dyDescent="0.25">
      <c r="A16" s="293" t="s">
        <v>116</v>
      </c>
      <c r="B16" s="293"/>
      <c r="C16" s="305" t="s">
        <v>203</v>
      </c>
      <c r="D16" s="305"/>
      <c r="E16" s="305"/>
      <c r="F16" s="305"/>
    </row>
    <row r="17" spans="1:6" ht="26.25" customHeight="1" x14ac:dyDescent="0.25">
      <c r="A17" s="97"/>
      <c r="B17" s="95"/>
      <c r="C17" s="98"/>
      <c r="D17" s="98"/>
      <c r="E17" s="98"/>
      <c r="F17" s="98"/>
    </row>
    <row r="18" spans="1:6" s="53" customFormat="1" x14ac:dyDescent="0.2">
      <c r="A18" s="15"/>
      <c r="B18" s="15"/>
      <c r="C18" s="43"/>
      <c r="D18" s="43"/>
      <c r="E18" s="43"/>
      <c r="F18" s="43"/>
    </row>
    <row r="19" spans="1:6" ht="26.25" customHeight="1" x14ac:dyDescent="0.2">
      <c r="A19" s="48" t="s">
        <v>120</v>
      </c>
      <c r="B19" s="48" t="s">
        <v>125</v>
      </c>
      <c r="C19" s="96" t="s">
        <v>165</v>
      </c>
      <c r="D19" s="96" t="s">
        <v>164</v>
      </c>
      <c r="E19" s="96" t="s">
        <v>163</v>
      </c>
      <c r="F19" s="96" t="s">
        <v>130</v>
      </c>
    </row>
    <row r="20" spans="1:6" ht="12" customHeight="1" x14ac:dyDescent="0.2">
      <c r="A20" s="48">
        <v>1</v>
      </c>
      <c r="B20" s="48">
        <v>2</v>
      </c>
      <c r="C20" s="96">
        <v>3</v>
      </c>
      <c r="D20" s="96">
        <v>4</v>
      </c>
      <c r="E20" s="96">
        <v>5</v>
      </c>
      <c r="F20" s="96">
        <v>6</v>
      </c>
    </row>
    <row r="21" spans="1:6" ht="26.25" customHeight="1" x14ac:dyDescent="0.2">
      <c r="A21" s="54">
        <v>1</v>
      </c>
      <c r="B21" s="49" t="s">
        <v>176</v>
      </c>
      <c r="C21" s="44">
        <v>1</v>
      </c>
      <c r="D21" s="44">
        <v>1</v>
      </c>
      <c r="E21" s="50">
        <v>1</v>
      </c>
      <c r="F21" s="50">
        <v>495.69</v>
      </c>
    </row>
    <row r="22" spans="1:6" ht="26.25" customHeight="1" x14ac:dyDescent="0.2">
      <c r="A22" s="49"/>
      <c r="B22" s="40" t="s">
        <v>117</v>
      </c>
      <c r="C22" s="47" t="s">
        <v>118</v>
      </c>
      <c r="D22" s="47" t="s">
        <v>118</v>
      </c>
      <c r="E22" s="99" t="s">
        <v>118</v>
      </c>
      <c r="F22" s="50">
        <f>SUM(F21:F21)</f>
        <v>495.69</v>
      </c>
    </row>
    <row r="23" spans="1:6" ht="26.25" customHeight="1" x14ac:dyDescent="0.25">
      <c r="A23" s="97"/>
      <c r="B23" s="95"/>
      <c r="C23" s="98"/>
      <c r="D23" s="98"/>
      <c r="E23" s="98"/>
      <c r="F23" s="98"/>
    </row>
    <row r="24" spans="1:6" ht="26.25" customHeight="1" x14ac:dyDescent="0.25">
      <c r="A24" s="288" t="s">
        <v>213</v>
      </c>
      <c r="B24" s="288"/>
      <c r="C24" s="288"/>
      <c r="D24" s="288"/>
      <c r="E24" s="288"/>
      <c r="F24" s="288"/>
    </row>
    <row r="25" spans="1:6" s="11" customFormat="1" ht="26.25" customHeight="1" x14ac:dyDescent="0.25">
      <c r="A25" s="293" t="s">
        <v>115</v>
      </c>
      <c r="B25" s="293"/>
      <c r="C25" s="304" t="s">
        <v>177</v>
      </c>
      <c r="D25" s="304"/>
      <c r="E25" s="304"/>
      <c r="F25" s="304"/>
    </row>
    <row r="26" spans="1:6" ht="6.75" customHeight="1" x14ac:dyDescent="0.2">
      <c r="A26" s="13"/>
      <c r="B26" s="13"/>
      <c r="C26" s="41"/>
      <c r="D26" s="41"/>
      <c r="E26" s="41"/>
      <c r="F26" s="41"/>
    </row>
    <row r="27" spans="1:6" ht="21" customHeight="1" x14ac:dyDescent="0.25">
      <c r="A27" s="293" t="s">
        <v>116</v>
      </c>
      <c r="B27" s="293"/>
      <c r="C27" s="303" t="s">
        <v>180</v>
      </c>
      <c r="D27" s="303"/>
      <c r="E27" s="303"/>
      <c r="F27" s="303"/>
    </row>
    <row r="28" spans="1:6" ht="26.25" customHeight="1" x14ac:dyDescent="0.25">
      <c r="A28" s="97"/>
      <c r="B28" s="95"/>
      <c r="C28" s="98"/>
      <c r="D28" s="98"/>
      <c r="E28" s="98"/>
      <c r="F28" s="98"/>
    </row>
    <row r="29" spans="1:6" ht="26.25" customHeight="1" x14ac:dyDescent="0.2"/>
    <row r="30" spans="1:6" ht="39" customHeight="1" x14ac:dyDescent="0.2">
      <c r="A30" s="48" t="s">
        <v>120</v>
      </c>
      <c r="B30" s="48" t="s">
        <v>125</v>
      </c>
      <c r="C30" s="96" t="s">
        <v>165</v>
      </c>
      <c r="D30" s="96" t="s">
        <v>164</v>
      </c>
      <c r="E30" s="96" t="s">
        <v>163</v>
      </c>
      <c r="F30" s="96" t="s">
        <v>130</v>
      </c>
    </row>
    <row r="31" spans="1:6" ht="26.25" customHeight="1" x14ac:dyDescent="0.2">
      <c r="A31" s="48">
        <v>1</v>
      </c>
      <c r="B31" s="48">
        <v>2</v>
      </c>
      <c r="C31" s="96">
        <v>3</v>
      </c>
      <c r="D31" s="96">
        <v>4</v>
      </c>
      <c r="E31" s="96">
        <v>5</v>
      </c>
      <c r="F31" s="96">
        <v>6</v>
      </c>
    </row>
    <row r="32" spans="1:6" x14ac:dyDescent="0.2">
      <c r="A32" s="54">
        <v>1</v>
      </c>
      <c r="B32" s="49" t="s">
        <v>176</v>
      </c>
      <c r="C32" s="44">
        <v>1</v>
      </c>
      <c r="D32" s="44">
        <v>1</v>
      </c>
      <c r="E32" s="44">
        <v>0</v>
      </c>
      <c r="F32" s="50">
        <v>0</v>
      </c>
    </row>
    <row r="33" spans="1:8" x14ac:dyDescent="0.2">
      <c r="A33" s="54">
        <v>2</v>
      </c>
      <c r="B33" s="49" t="s">
        <v>237</v>
      </c>
      <c r="C33" s="44">
        <v>1</v>
      </c>
      <c r="D33" s="44">
        <v>1</v>
      </c>
      <c r="E33" s="44">
        <v>0</v>
      </c>
      <c r="F33" s="50">
        <v>452.69</v>
      </c>
    </row>
    <row r="34" spans="1:8" x14ac:dyDescent="0.2">
      <c r="A34" s="49"/>
      <c r="B34" s="40" t="s">
        <v>117</v>
      </c>
      <c r="C34" s="47" t="s">
        <v>118</v>
      </c>
      <c r="D34" s="47" t="s">
        <v>118</v>
      </c>
      <c r="E34" s="47" t="s">
        <v>118</v>
      </c>
      <c r="F34" s="50">
        <f>SUM(F32:F33)</f>
        <v>452.69</v>
      </c>
    </row>
    <row r="35" spans="1:8" ht="15.75" x14ac:dyDescent="0.25">
      <c r="A35" s="97"/>
      <c r="B35" s="95"/>
      <c r="C35" s="98"/>
      <c r="D35" s="98"/>
      <c r="E35" s="98"/>
      <c r="F35" s="98"/>
    </row>
    <row r="36" spans="1:8" s="12" customFormat="1" ht="15.75" x14ac:dyDescent="0.25">
      <c r="B36" s="29"/>
      <c r="C36" s="42"/>
      <c r="D36" s="42"/>
      <c r="E36" s="42"/>
      <c r="F36" s="42"/>
    </row>
    <row r="37" spans="1:8" s="12" customFormat="1" ht="37.5" customHeight="1" x14ac:dyDescent="0.25">
      <c r="A37" s="288" t="s">
        <v>214</v>
      </c>
      <c r="B37" s="288"/>
      <c r="C37" s="288"/>
      <c r="D37" s="288"/>
      <c r="E37" s="288"/>
      <c r="F37" s="288"/>
      <c r="G37" s="103"/>
      <c r="H37" s="15"/>
    </row>
    <row r="38" spans="1:8" s="112" customFormat="1" ht="15.75" x14ac:dyDescent="0.25">
      <c r="A38" s="111"/>
      <c r="B38" s="111"/>
      <c r="C38" s="111"/>
      <c r="D38" s="111"/>
      <c r="E38" s="111"/>
      <c r="F38" s="111"/>
      <c r="H38" s="15"/>
    </row>
    <row r="39" spans="1:8" s="112" customFormat="1" ht="15.75" x14ac:dyDescent="0.25">
      <c r="A39" s="293" t="s">
        <v>115</v>
      </c>
      <c r="B39" s="293"/>
      <c r="C39" s="304" t="s">
        <v>177</v>
      </c>
      <c r="D39" s="304"/>
      <c r="E39" s="304"/>
      <c r="F39" s="304"/>
    </row>
    <row r="40" spans="1:8" s="14" customFormat="1" ht="9.75" x14ac:dyDescent="0.2">
      <c r="A40" s="13"/>
      <c r="B40" s="13"/>
      <c r="C40" s="41"/>
      <c r="D40" s="41"/>
      <c r="E40" s="41"/>
      <c r="F40" s="41"/>
    </row>
    <row r="41" spans="1:8" s="112" customFormat="1" ht="15.75" x14ac:dyDescent="0.25">
      <c r="A41" s="293" t="s">
        <v>116</v>
      </c>
      <c r="B41" s="293"/>
      <c r="C41" s="303" t="s">
        <v>178</v>
      </c>
      <c r="D41" s="303"/>
      <c r="E41" s="303"/>
      <c r="F41" s="303"/>
    </row>
    <row r="42" spans="1:8" s="112" customFormat="1" ht="15.75" x14ac:dyDescent="0.25">
      <c r="A42" s="111"/>
      <c r="B42" s="111"/>
      <c r="C42" s="111"/>
      <c r="D42" s="111"/>
      <c r="E42" s="111"/>
      <c r="F42" s="111"/>
      <c r="H42" s="15"/>
    </row>
    <row r="43" spans="1:8" ht="76.5" x14ac:dyDescent="0.2">
      <c r="A43" s="109" t="s">
        <v>120</v>
      </c>
      <c r="B43" s="109" t="s">
        <v>1</v>
      </c>
      <c r="C43" s="102" t="s">
        <v>175</v>
      </c>
      <c r="D43" s="102" t="s">
        <v>166</v>
      </c>
      <c r="E43" s="102" t="s">
        <v>206</v>
      </c>
      <c r="F43" s="102" t="s">
        <v>185</v>
      </c>
      <c r="G43" s="102" t="s">
        <v>207</v>
      </c>
    </row>
    <row r="44" spans="1:8" s="53" customFormat="1" ht="10.5" customHeight="1" x14ac:dyDescent="0.2">
      <c r="A44" s="51">
        <v>1</v>
      </c>
      <c r="B44" s="51">
        <v>2</v>
      </c>
      <c r="C44" s="52">
        <v>3</v>
      </c>
      <c r="D44" s="52">
        <v>4</v>
      </c>
      <c r="E44" s="52">
        <v>5</v>
      </c>
      <c r="F44" s="52">
        <v>6</v>
      </c>
      <c r="G44" s="113">
        <v>7</v>
      </c>
      <c r="H44" s="15"/>
    </row>
    <row r="45" spans="1:8" s="53" customFormat="1" x14ac:dyDescent="0.2">
      <c r="A45" s="51"/>
      <c r="B45" s="123" t="s">
        <v>231</v>
      </c>
      <c r="C45" s="121"/>
      <c r="D45" s="121">
        <v>1</v>
      </c>
      <c r="E45" s="121">
        <v>1</v>
      </c>
      <c r="F45" s="121">
        <v>1</v>
      </c>
      <c r="G45" s="122">
        <f>2509201-33210.8-1044000+573355.61</f>
        <v>2005345.81</v>
      </c>
      <c r="H45" s="15"/>
    </row>
    <row r="46" spans="1:8" x14ac:dyDescent="0.2">
      <c r="A46" s="49"/>
      <c r="B46" s="40" t="s">
        <v>117</v>
      </c>
      <c r="C46" s="47" t="s">
        <v>118</v>
      </c>
      <c r="D46" s="47" t="s">
        <v>118</v>
      </c>
      <c r="E46" s="47" t="s">
        <v>118</v>
      </c>
      <c r="F46" s="55"/>
      <c r="G46" s="55">
        <f>SUM(G45)</f>
        <v>2005345.81</v>
      </c>
    </row>
    <row r="47" spans="1:8" s="11" customFormat="1" ht="15.75" x14ac:dyDescent="0.25">
      <c r="A47" s="15"/>
      <c r="B47" s="15"/>
      <c r="C47" s="43"/>
      <c r="D47" s="43"/>
      <c r="E47" s="43"/>
      <c r="F47" s="43"/>
      <c r="G47" s="15"/>
      <c r="H47" s="118"/>
    </row>
    <row r="48" spans="1:8" ht="20.25" customHeight="1" x14ac:dyDescent="0.25">
      <c r="A48" s="288" t="s">
        <v>215</v>
      </c>
      <c r="B48" s="288"/>
      <c r="C48" s="288"/>
      <c r="D48" s="288"/>
      <c r="E48" s="288"/>
      <c r="F48" s="288"/>
    </row>
    <row r="49" spans="1:7" s="120" customFormat="1" ht="15.75" x14ac:dyDescent="0.25">
      <c r="A49" s="293" t="s">
        <v>115</v>
      </c>
      <c r="B49" s="293"/>
      <c r="C49" s="304" t="s">
        <v>177</v>
      </c>
      <c r="D49" s="304"/>
      <c r="E49" s="304"/>
      <c r="F49" s="304"/>
    </row>
    <row r="50" spans="1:7" ht="15.75" x14ac:dyDescent="0.25">
      <c r="A50" s="104"/>
      <c r="B50" s="104"/>
      <c r="C50" s="104"/>
      <c r="D50" s="104"/>
      <c r="E50" s="104"/>
      <c r="F50" s="104"/>
    </row>
    <row r="51" spans="1:7" ht="58.5" customHeight="1" x14ac:dyDescent="0.25">
      <c r="A51" s="293" t="s">
        <v>116</v>
      </c>
      <c r="B51" s="293"/>
      <c r="C51" s="303" t="s">
        <v>25</v>
      </c>
      <c r="D51" s="303"/>
      <c r="E51" s="303"/>
      <c r="F51" s="303"/>
    </row>
    <row r="52" spans="1:7" ht="15.75" x14ac:dyDescent="0.25">
      <c r="A52" s="104"/>
      <c r="B52" s="104"/>
      <c r="C52" s="104"/>
      <c r="D52" s="104"/>
      <c r="E52" s="104"/>
      <c r="F52" s="104"/>
    </row>
    <row r="54" spans="1:7" ht="76.5" x14ac:dyDescent="0.2">
      <c r="A54" s="109" t="s">
        <v>120</v>
      </c>
      <c r="B54" s="109" t="s">
        <v>1</v>
      </c>
      <c r="C54" s="102" t="s">
        <v>175</v>
      </c>
      <c r="D54" s="102" t="s">
        <v>166</v>
      </c>
      <c r="E54" s="102" t="s">
        <v>206</v>
      </c>
      <c r="F54" s="102" t="s">
        <v>185</v>
      </c>
      <c r="G54" s="102" t="s">
        <v>207</v>
      </c>
    </row>
    <row r="55" spans="1:7" x14ac:dyDescent="0.2">
      <c r="A55" s="51">
        <v>1</v>
      </c>
      <c r="B55" s="51">
        <v>2</v>
      </c>
      <c r="C55" s="52">
        <v>3</v>
      </c>
      <c r="D55" s="52">
        <v>4</v>
      </c>
      <c r="E55" s="52">
        <v>5</v>
      </c>
      <c r="F55" s="52">
        <v>6</v>
      </c>
      <c r="G55" s="113">
        <v>7</v>
      </c>
    </row>
    <row r="56" spans="1:7" ht="67.5" customHeight="1" x14ac:dyDescent="0.25">
      <c r="A56" s="54">
        <v>1</v>
      </c>
      <c r="B56" s="114" t="s">
        <v>233</v>
      </c>
      <c r="C56" s="50">
        <v>1</v>
      </c>
      <c r="D56" s="50">
        <v>1</v>
      </c>
      <c r="E56" s="50">
        <v>1</v>
      </c>
      <c r="F56" s="50">
        <v>1</v>
      </c>
      <c r="G56" s="115">
        <f>3507.09+33210.8</f>
        <v>36717.89</v>
      </c>
    </row>
    <row r="57" spans="1:7" x14ac:dyDescent="0.2">
      <c r="A57" s="49"/>
      <c r="B57" s="40" t="s">
        <v>117</v>
      </c>
      <c r="C57" s="47" t="s">
        <v>118</v>
      </c>
      <c r="D57" s="47" t="s">
        <v>118</v>
      </c>
      <c r="E57" s="47" t="s">
        <v>118</v>
      </c>
      <c r="F57" s="55">
        <f>SUM(F56:F56)</f>
        <v>1</v>
      </c>
      <c r="G57" s="55">
        <f>SUM(G56:G56)</f>
        <v>36717.89</v>
      </c>
    </row>
    <row r="58" spans="1:7" x14ac:dyDescent="0.2">
      <c r="A58" s="107"/>
      <c r="B58" s="116"/>
      <c r="C58" s="117"/>
      <c r="D58" s="117"/>
      <c r="E58" s="117"/>
      <c r="F58" s="117"/>
      <c r="G58" s="108"/>
    </row>
    <row r="59" spans="1:7" x14ac:dyDescent="0.2">
      <c r="A59" s="107"/>
      <c r="B59" s="116"/>
      <c r="C59" s="117"/>
      <c r="D59" s="117"/>
      <c r="E59" s="117"/>
      <c r="F59" s="117"/>
      <c r="G59" s="108"/>
    </row>
    <row r="60" spans="1:7" ht="15.75" x14ac:dyDescent="0.25">
      <c r="A60" s="288" t="s">
        <v>216</v>
      </c>
      <c r="B60" s="288"/>
      <c r="C60" s="288"/>
      <c r="D60" s="288"/>
      <c r="E60" s="288"/>
      <c r="F60" s="288"/>
    </row>
    <row r="61" spans="1:7" s="120" customFormat="1" ht="15.75" x14ac:dyDescent="0.25">
      <c r="A61" s="293" t="s">
        <v>115</v>
      </c>
      <c r="B61" s="293"/>
      <c r="C61" s="304" t="s">
        <v>177</v>
      </c>
      <c r="D61" s="304"/>
      <c r="E61" s="304"/>
      <c r="F61" s="304"/>
    </row>
    <row r="62" spans="1:7" ht="15.75" x14ac:dyDescent="0.25">
      <c r="A62" s="104"/>
      <c r="B62" s="104"/>
      <c r="C62" s="104"/>
      <c r="D62" s="104"/>
      <c r="E62" s="104"/>
      <c r="F62" s="104"/>
    </row>
    <row r="63" spans="1:7" ht="15.75" x14ac:dyDescent="0.25">
      <c r="A63" s="293" t="s">
        <v>116</v>
      </c>
      <c r="B63" s="293"/>
      <c r="C63" s="303" t="s">
        <v>208</v>
      </c>
      <c r="D63" s="303"/>
      <c r="E63" s="303"/>
      <c r="F63" s="303"/>
    </row>
    <row r="64" spans="1:7" ht="15.75" x14ac:dyDescent="0.25">
      <c r="A64" s="104"/>
      <c r="B64" s="104"/>
      <c r="C64" s="104"/>
      <c r="D64" s="104"/>
      <c r="E64" s="104"/>
      <c r="F64" s="104"/>
    </row>
    <row r="66" spans="1:7" ht="76.5" x14ac:dyDescent="0.2">
      <c r="A66" s="109" t="s">
        <v>120</v>
      </c>
      <c r="B66" s="109" t="s">
        <v>1</v>
      </c>
      <c r="C66" s="102" t="s">
        <v>175</v>
      </c>
      <c r="D66" s="102" t="s">
        <v>166</v>
      </c>
      <c r="E66" s="102" t="s">
        <v>206</v>
      </c>
      <c r="F66" s="102" t="s">
        <v>185</v>
      </c>
      <c r="G66" s="102" t="s">
        <v>207</v>
      </c>
    </row>
    <row r="67" spans="1:7" x14ac:dyDescent="0.2">
      <c r="A67" s="51">
        <v>1</v>
      </c>
      <c r="B67" s="51">
        <v>2</v>
      </c>
      <c r="C67" s="52">
        <v>3</v>
      </c>
      <c r="D67" s="52">
        <v>4</v>
      </c>
      <c r="E67" s="52">
        <v>5</v>
      </c>
      <c r="F67" s="52">
        <v>6</v>
      </c>
      <c r="G67" s="113">
        <v>7</v>
      </c>
    </row>
    <row r="68" spans="1:7" ht="43.5" customHeight="1" x14ac:dyDescent="0.25">
      <c r="A68" s="54">
        <v>1</v>
      </c>
      <c r="B68" s="114" t="s">
        <v>209</v>
      </c>
      <c r="C68" s="50">
        <v>1</v>
      </c>
      <c r="D68" s="50">
        <v>1</v>
      </c>
      <c r="E68" s="50">
        <v>1</v>
      </c>
      <c r="F68" s="50">
        <v>1</v>
      </c>
      <c r="G68" s="115">
        <v>143073</v>
      </c>
    </row>
    <row r="69" spans="1:7" x14ac:dyDescent="0.2">
      <c r="A69" s="49"/>
      <c r="B69" s="40" t="s">
        <v>117</v>
      </c>
      <c r="C69" s="47" t="s">
        <v>118</v>
      </c>
      <c r="D69" s="47" t="s">
        <v>118</v>
      </c>
      <c r="E69" s="47" t="s">
        <v>118</v>
      </c>
      <c r="F69" s="55">
        <f>SUM(F68:F68)</f>
        <v>1</v>
      </c>
      <c r="G69" s="55">
        <f>SUM(G68:G68)</f>
        <v>143073</v>
      </c>
    </row>
  </sheetData>
  <mergeCells count="31">
    <mergeCell ref="A63:B63"/>
    <mergeCell ref="C63:F63"/>
    <mergeCell ref="C25:F25"/>
    <mergeCell ref="A48:F48"/>
    <mergeCell ref="A51:B51"/>
    <mergeCell ref="C51:F51"/>
    <mergeCell ref="A27:B27"/>
    <mergeCell ref="C27:F27"/>
    <mergeCell ref="A41:B41"/>
    <mergeCell ref="C41:F41"/>
    <mergeCell ref="A49:B49"/>
    <mergeCell ref="C49:F49"/>
    <mergeCell ref="A61:B61"/>
    <mergeCell ref="C61:F61"/>
    <mergeCell ref="A60:F60"/>
    <mergeCell ref="A24:F24"/>
    <mergeCell ref="A37:F37"/>
    <mergeCell ref="A25:B25"/>
    <mergeCell ref="A39:B39"/>
    <mergeCell ref="C39:F39"/>
    <mergeCell ref="A1:F1"/>
    <mergeCell ref="C4:F4"/>
    <mergeCell ref="C6:F6"/>
    <mergeCell ref="A3:F3"/>
    <mergeCell ref="A6:B6"/>
    <mergeCell ref="A4:B4"/>
    <mergeCell ref="A15:B15"/>
    <mergeCell ref="C15:F15"/>
    <mergeCell ref="A16:B16"/>
    <mergeCell ref="C16:F16"/>
    <mergeCell ref="A14:F14"/>
  </mergeCells>
  <pageMargins left="0.7" right="0.7" top="0.75" bottom="0.75" header="0.3" footer="0.3"/>
  <pageSetup paperSize="9" scale="4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60" zoomScaleNormal="100" workbookViewId="0">
      <selection activeCell="E28" sqref="E28"/>
    </sheetView>
  </sheetViews>
  <sheetFormatPr defaultRowHeight="15" x14ac:dyDescent="0.25"/>
  <cols>
    <col min="1" max="13" width="22.85546875" customWidth="1"/>
  </cols>
  <sheetData>
    <row r="1" spans="1:9" ht="26.25" customHeight="1" x14ac:dyDescent="0.25">
      <c r="A1" s="295" t="s">
        <v>217</v>
      </c>
      <c r="B1" s="295"/>
      <c r="C1" s="295"/>
      <c r="D1" s="295"/>
      <c r="E1" s="295"/>
      <c r="I1" t="s">
        <v>189</v>
      </c>
    </row>
    <row r="2" spans="1:9" ht="15.75" customHeight="1" x14ac:dyDescent="0.25">
      <c r="A2" s="293" t="s">
        <v>115</v>
      </c>
      <c r="B2" s="293"/>
      <c r="C2" s="289" t="s">
        <v>177</v>
      </c>
      <c r="D2" s="289"/>
      <c r="E2" s="57"/>
    </row>
    <row r="3" spans="1:9" ht="7.5" customHeight="1" x14ac:dyDescent="0.25">
      <c r="A3" s="14"/>
      <c r="B3" s="16"/>
      <c r="C3" s="17"/>
      <c r="D3" s="17"/>
      <c r="E3" s="17"/>
    </row>
    <row r="4" spans="1:9" ht="18" customHeight="1" x14ac:dyDescent="0.25">
      <c r="A4" s="306" t="s">
        <v>116</v>
      </c>
      <c r="B4" s="306"/>
      <c r="C4" s="307" t="s">
        <v>180</v>
      </c>
      <c r="D4" s="307"/>
      <c r="E4" s="307"/>
    </row>
    <row r="5" spans="1:9" ht="7.5" customHeight="1" x14ac:dyDescent="0.25">
      <c r="A5" s="13"/>
      <c r="B5" s="13"/>
      <c r="C5" s="13"/>
      <c r="D5" s="13"/>
      <c r="E5" s="13"/>
    </row>
    <row r="6" spans="1:9" ht="29.25" customHeight="1" x14ac:dyDescent="0.25">
      <c r="A6" s="18" t="s">
        <v>120</v>
      </c>
      <c r="B6" s="18" t="s">
        <v>125</v>
      </c>
      <c r="C6" s="18" t="s">
        <v>167</v>
      </c>
      <c r="D6" s="18" t="s">
        <v>168</v>
      </c>
      <c r="E6" s="48" t="s">
        <v>169</v>
      </c>
    </row>
    <row r="7" spans="1:9" ht="18" customHeight="1" x14ac:dyDescent="0.25">
      <c r="A7" s="19">
        <v>1</v>
      </c>
      <c r="B7" s="19">
        <v>2</v>
      </c>
      <c r="C7" s="19">
        <v>3</v>
      </c>
      <c r="D7" s="19">
        <v>4</v>
      </c>
      <c r="E7" s="48">
        <v>5</v>
      </c>
    </row>
    <row r="8" spans="1:9" ht="48" customHeight="1" x14ac:dyDescent="0.25">
      <c r="A8" s="25">
        <v>1</v>
      </c>
      <c r="B8" s="93" t="s">
        <v>201</v>
      </c>
      <c r="C8" s="24">
        <v>5</v>
      </c>
      <c r="D8" s="22">
        <v>1</v>
      </c>
      <c r="E8" s="32">
        <v>20000</v>
      </c>
    </row>
    <row r="9" spans="1:9" ht="14.25" customHeight="1" x14ac:dyDescent="0.25">
      <c r="A9" s="30"/>
      <c r="B9" s="22" t="s">
        <v>117</v>
      </c>
      <c r="C9" s="25" t="s">
        <v>118</v>
      </c>
      <c r="D9" s="23" t="s">
        <v>118</v>
      </c>
      <c r="E9" s="32">
        <f>SUM(E8:E8)</f>
        <v>20000</v>
      </c>
    </row>
    <row r="10" spans="1:9" ht="26.25" customHeight="1" x14ac:dyDescent="0.25">
      <c r="A10" s="295" t="s">
        <v>217</v>
      </c>
      <c r="B10" s="295"/>
      <c r="C10" s="295"/>
      <c r="D10" s="295"/>
      <c r="E10" s="295"/>
    </row>
    <row r="11" spans="1:9" ht="26.25" customHeight="1" x14ac:dyDescent="0.25">
      <c r="A11" s="293" t="s">
        <v>115</v>
      </c>
      <c r="B11" s="293"/>
      <c r="C11" s="289" t="s">
        <v>177</v>
      </c>
      <c r="D11" s="289"/>
      <c r="E11" s="57"/>
    </row>
    <row r="12" spans="1:9" ht="26.25" customHeight="1" x14ac:dyDescent="0.25">
      <c r="A12" s="14"/>
      <c r="B12" s="16"/>
      <c r="C12" s="17"/>
      <c r="D12" s="17"/>
      <c r="E12" s="17"/>
    </row>
    <row r="13" spans="1:9" ht="26.25" customHeight="1" x14ac:dyDescent="0.25">
      <c r="A13" s="306" t="s">
        <v>116</v>
      </c>
      <c r="B13" s="306"/>
      <c r="C13" s="307" t="s">
        <v>178</v>
      </c>
      <c r="D13" s="307"/>
      <c r="E13" s="307"/>
    </row>
    <row r="14" spans="1:9" ht="26.25" customHeight="1" x14ac:dyDescent="0.25">
      <c r="A14" s="13"/>
      <c r="B14" s="13"/>
      <c r="C14" s="13"/>
      <c r="D14" s="13"/>
      <c r="E14" s="13"/>
    </row>
    <row r="15" spans="1:9" ht="26.25" customHeight="1" x14ac:dyDescent="0.25">
      <c r="A15" s="167" t="s">
        <v>120</v>
      </c>
      <c r="B15" s="167" t="s">
        <v>125</v>
      </c>
      <c r="C15" s="167" t="s">
        <v>167</v>
      </c>
      <c r="D15" s="167" t="s">
        <v>168</v>
      </c>
      <c r="E15" s="109" t="s">
        <v>169</v>
      </c>
    </row>
    <row r="16" spans="1:9" ht="26.25" customHeight="1" x14ac:dyDescent="0.25">
      <c r="A16" s="134">
        <v>1</v>
      </c>
      <c r="B16" s="134">
        <v>2</v>
      </c>
      <c r="C16" s="134">
        <v>3</v>
      </c>
      <c r="D16" s="134">
        <v>4</v>
      </c>
      <c r="E16" s="109">
        <v>5</v>
      </c>
    </row>
    <row r="17" spans="1:5" ht="18.75" customHeight="1" x14ac:dyDescent="0.25">
      <c r="A17" s="25">
        <v>1</v>
      </c>
      <c r="B17" s="93" t="s">
        <v>246</v>
      </c>
      <c r="C17" s="24">
        <v>1</v>
      </c>
      <c r="D17" s="131">
        <v>1</v>
      </c>
      <c r="E17" s="168">
        <v>0</v>
      </c>
    </row>
    <row r="18" spans="1:5" ht="26.25" customHeight="1" x14ac:dyDescent="0.25">
      <c r="A18" s="30"/>
      <c r="B18" s="131" t="s">
        <v>117</v>
      </c>
      <c r="C18" s="25" t="s">
        <v>118</v>
      </c>
      <c r="D18" s="23" t="s">
        <v>118</v>
      </c>
      <c r="E18" s="168">
        <f>SUM(E17:E17)</f>
        <v>0</v>
      </c>
    </row>
    <row r="19" spans="1:5" ht="26.25" customHeight="1" x14ac:dyDescent="0.25"/>
    <row r="20" spans="1:5" ht="26.25" customHeight="1" x14ac:dyDescent="0.25">
      <c r="A20" s="295" t="s">
        <v>217</v>
      </c>
      <c r="B20" s="295"/>
      <c r="C20" s="295"/>
      <c r="D20" s="295"/>
      <c r="E20" s="295"/>
    </row>
    <row r="21" spans="1:5" ht="26.25" customHeight="1" x14ac:dyDescent="0.25">
      <c r="A21" s="293" t="s">
        <v>115</v>
      </c>
      <c r="B21" s="293"/>
      <c r="C21" s="289" t="s">
        <v>177</v>
      </c>
      <c r="D21" s="289"/>
      <c r="E21" s="57"/>
    </row>
    <row r="22" spans="1:5" ht="26.25" customHeight="1" x14ac:dyDescent="0.25">
      <c r="A22" s="14"/>
      <c r="B22" s="16"/>
      <c r="C22" s="17"/>
      <c r="D22" s="17"/>
      <c r="E22" s="17"/>
    </row>
    <row r="23" spans="1:5" ht="46.5" customHeight="1" x14ac:dyDescent="0.25">
      <c r="A23" s="306" t="s">
        <v>116</v>
      </c>
      <c r="B23" s="306"/>
      <c r="C23" s="307" t="s">
        <v>25</v>
      </c>
      <c r="D23" s="307"/>
      <c r="E23" s="307"/>
    </row>
    <row r="24" spans="1:5" ht="26.25" customHeight="1" x14ac:dyDescent="0.25">
      <c r="A24" s="13"/>
      <c r="B24" s="13"/>
      <c r="C24" s="13"/>
      <c r="D24" s="13"/>
      <c r="E24" s="13"/>
    </row>
    <row r="25" spans="1:5" ht="26.25" customHeight="1" x14ac:dyDescent="0.25">
      <c r="A25" s="167" t="s">
        <v>120</v>
      </c>
      <c r="B25" s="167" t="s">
        <v>125</v>
      </c>
      <c r="C25" s="167" t="s">
        <v>167</v>
      </c>
      <c r="D25" s="167" t="s">
        <v>168</v>
      </c>
      <c r="E25" s="109" t="s">
        <v>169</v>
      </c>
    </row>
    <row r="26" spans="1:5" ht="26.25" customHeight="1" x14ac:dyDescent="0.25">
      <c r="A26" s="134">
        <v>1</v>
      </c>
      <c r="B26" s="134">
        <v>2</v>
      </c>
      <c r="C26" s="134">
        <v>3</v>
      </c>
      <c r="D26" s="134">
        <v>4</v>
      </c>
      <c r="E26" s="109">
        <v>5</v>
      </c>
    </row>
    <row r="27" spans="1:5" ht="32.25" customHeight="1" x14ac:dyDescent="0.25">
      <c r="A27" s="25">
        <v>1</v>
      </c>
      <c r="B27" s="93" t="s">
        <v>242</v>
      </c>
      <c r="C27" s="24">
        <v>1</v>
      </c>
      <c r="D27" s="131">
        <v>1</v>
      </c>
      <c r="E27" s="168">
        <f>13508.1+99920.04</f>
        <v>113428.14</v>
      </c>
    </row>
    <row r="28" spans="1:5" ht="26.25" customHeight="1" x14ac:dyDescent="0.25">
      <c r="A28" s="25">
        <v>2</v>
      </c>
      <c r="B28" s="93" t="s">
        <v>246</v>
      </c>
      <c r="C28" s="24">
        <v>1</v>
      </c>
      <c r="D28" s="131">
        <v>1</v>
      </c>
      <c r="E28" s="219">
        <f>165102.24+1335797.76+162835.37-110.24-1347.45-10901.84</f>
        <v>1651375.84</v>
      </c>
    </row>
    <row r="29" spans="1:5" ht="26.25" customHeight="1" x14ac:dyDescent="0.25">
      <c r="A29" s="30"/>
      <c r="B29" s="131" t="s">
        <v>117</v>
      </c>
      <c r="C29" s="25" t="s">
        <v>118</v>
      </c>
      <c r="D29" s="23" t="s">
        <v>118</v>
      </c>
      <c r="E29" s="168">
        <f>SUM(E27:E28)</f>
        <v>1764803.98</v>
      </c>
    </row>
    <row r="30" spans="1:5" ht="26.25" customHeight="1" x14ac:dyDescent="0.25"/>
    <row r="31" spans="1:5" ht="26.25" customHeight="1" x14ac:dyDescent="0.25"/>
    <row r="36" ht="37.5" customHeight="1" x14ac:dyDescent="0.25"/>
  </sheetData>
  <mergeCells count="15">
    <mergeCell ref="A20:E20"/>
    <mergeCell ref="A21:B21"/>
    <mergeCell ref="C21:D21"/>
    <mergeCell ref="A23:B23"/>
    <mergeCell ref="C23:E23"/>
    <mergeCell ref="A10:E10"/>
    <mergeCell ref="A11:B11"/>
    <mergeCell ref="C11:D11"/>
    <mergeCell ref="A13:B13"/>
    <mergeCell ref="C13:E13"/>
    <mergeCell ref="A2:B2"/>
    <mergeCell ref="C2:D2"/>
    <mergeCell ref="A4:B4"/>
    <mergeCell ref="C4:E4"/>
    <mergeCell ref="A1:E1"/>
  </mergeCells>
  <pageMargins left="0.7" right="0.7" top="0.75" bottom="0.75" header="0.3" footer="0.3"/>
  <pageSetup paperSize="9" scale="7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="70" zoomScaleNormal="100" zoomScaleSheetLayoutView="70" workbookViewId="0">
      <selection activeCell="D22" sqref="D22"/>
    </sheetView>
  </sheetViews>
  <sheetFormatPr defaultRowHeight="15" x14ac:dyDescent="0.25"/>
  <cols>
    <col min="1" max="13" width="22.85546875" customWidth="1"/>
  </cols>
  <sheetData>
    <row r="1" spans="1:10" ht="26.25" customHeight="1" x14ac:dyDescent="0.25">
      <c r="A1" s="308" t="s">
        <v>218</v>
      </c>
      <c r="B1" s="308"/>
      <c r="C1" s="308"/>
      <c r="D1" s="308"/>
      <c r="H1" t="s">
        <v>190</v>
      </c>
    </row>
    <row r="2" spans="1:10" s="11" customFormat="1" ht="15.75" customHeight="1" x14ac:dyDescent="0.25">
      <c r="A2" s="293" t="s">
        <v>115</v>
      </c>
      <c r="B2" s="293"/>
      <c r="C2" s="289" t="s">
        <v>177</v>
      </c>
      <c r="D2" s="289"/>
      <c r="E2" s="57"/>
      <c r="F2" s="57"/>
      <c r="G2" s="57"/>
      <c r="H2" s="57"/>
      <c r="I2" s="57"/>
      <c r="J2" s="57"/>
    </row>
    <row r="3" spans="1:10" s="16" customFormat="1" ht="9.75" customHeight="1" x14ac:dyDescent="0.2">
      <c r="A3" s="14"/>
      <c r="C3" s="17"/>
      <c r="D3" s="17"/>
      <c r="E3" s="17"/>
      <c r="F3" s="17"/>
      <c r="G3" s="17"/>
      <c r="H3" s="17"/>
      <c r="I3" s="17"/>
      <c r="J3" s="17"/>
    </row>
    <row r="4" spans="1:10" s="11" customFormat="1" ht="30.75" customHeight="1" x14ac:dyDescent="0.25">
      <c r="A4" s="306" t="s">
        <v>116</v>
      </c>
      <c r="B4" s="306"/>
      <c r="C4" s="307" t="s">
        <v>178</v>
      </c>
      <c r="D4" s="307"/>
      <c r="E4" s="64"/>
      <c r="F4" s="58"/>
      <c r="G4" s="58"/>
      <c r="H4" s="58"/>
      <c r="I4" s="58"/>
      <c r="J4" s="58"/>
    </row>
    <row r="5" spans="1:10" ht="8.25" customHeight="1" x14ac:dyDescent="0.25">
      <c r="A5" s="13"/>
      <c r="B5" s="13"/>
      <c r="C5" s="13"/>
      <c r="D5" s="13"/>
    </row>
    <row r="6" spans="1:10" ht="24" customHeight="1" x14ac:dyDescent="0.25">
      <c r="A6" s="18" t="s">
        <v>120</v>
      </c>
      <c r="B6" s="18" t="s">
        <v>125</v>
      </c>
      <c r="C6" s="18" t="s">
        <v>170</v>
      </c>
      <c r="D6" s="48" t="s">
        <v>171</v>
      </c>
    </row>
    <row r="7" spans="1:10" ht="12.75" customHeight="1" x14ac:dyDescent="0.25">
      <c r="A7" s="19">
        <v>1</v>
      </c>
      <c r="B7" s="19">
        <v>2</v>
      </c>
      <c r="C7" s="19">
        <v>3</v>
      </c>
      <c r="D7" s="48">
        <v>4</v>
      </c>
    </row>
    <row r="8" spans="1:10" ht="23.25" customHeight="1" x14ac:dyDescent="0.25">
      <c r="A8" s="25">
        <v>1</v>
      </c>
      <c r="B8" s="85" t="s">
        <v>196</v>
      </c>
      <c r="C8" s="81">
        <v>1</v>
      </c>
      <c r="D8" s="83">
        <v>34260</v>
      </c>
    </row>
    <row r="9" spans="1:10" ht="13.5" customHeight="1" x14ac:dyDescent="0.25">
      <c r="A9" s="25">
        <v>2</v>
      </c>
      <c r="B9" s="85" t="s">
        <v>197</v>
      </c>
      <c r="C9" s="81">
        <v>1</v>
      </c>
      <c r="D9" s="83">
        <v>4545</v>
      </c>
    </row>
    <row r="10" spans="1:10" ht="14.25" customHeight="1" x14ac:dyDescent="0.25">
      <c r="A10" s="30"/>
      <c r="B10" s="22" t="s">
        <v>117</v>
      </c>
      <c r="C10" s="23" t="s">
        <v>118</v>
      </c>
      <c r="D10" s="83">
        <f>SUM(D8:D9)</f>
        <v>38805</v>
      </c>
    </row>
    <row r="11" spans="1:10" ht="6" customHeight="1" x14ac:dyDescent="0.25"/>
    <row r="12" spans="1:10" ht="21.75" customHeight="1" x14ac:dyDescent="0.25">
      <c r="A12" s="308" t="s">
        <v>219</v>
      </c>
      <c r="B12" s="308"/>
      <c r="C12" s="308"/>
      <c r="D12" s="308"/>
      <c r="H12" t="s">
        <v>190</v>
      </c>
    </row>
    <row r="13" spans="1:10" s="11" customFormat="1" ht="16.5" customHeight="1" x14ac:dyDescent="0.25">
      <c r="A13" s="293" t="s">
        <v>115</v>
      </c>
      <c r="B13" s="293"/>
      <c r="C13" s="289" t="s">
        <v>177</v>
      </c>
      <c r="D13" s="289"/>
      <c r="E13" s="57"/>
      <c r="F13" s="57"/>
      <c r="G13" s="57"/>
      <c r="H13" s="57"/>
      <c r="I13" s="57"/>
      <c r="J13" s="57"/>
    </row>
    <row r="14" spans="1:10" s="11" customFormat="1" ht="67.5" customHeight="1" x14ac:dyDescent="0.25">
      <c r="A14" s="306" t="s">
        <v>116</v>
      </c>
      <c r="B14" s="306"/>
      <c r="C14" s="307" t="s">
        <v>25</v>
      </c>
      <c r="D14" s="307"/>
      <c r="E14" s="64"/>
      <c r="F14" s="58"/>
      <c r="G14" s="58"/>
      <c r="H14" s="58"/>
      <c r="I14" s="58"/>
      <c r="J14" s="58"/>
    </row>
    <row r="15" spans="1:10" ht="6" customHeight="1" x14ac:dyDescent="0.25">
      <c r="A15" s="13"/>
      <c r="B15" s="13"/>
      <c r="C15" s="13"/>
      <c r="D15" s="13"/>
    </row>
    <row r="16" spans="1:10" ht="26.25" customHeight="1" x14ac:dyDescent="0.25">
      <c r="A16" s="84" t="s">
        <v>120</v>
      </c>
      <c r="B16" s="84" t="s">
        <v>125</v>
      </c>
      <c r="C16" s="84" t="s">
        <v>170</v>
      </c>
      <c r="D16" s="48" t="s">
        <v>171</v>
      </c>
    </row>
    <row r="17" spans="1:8" ht="13.5" customHeight="1" x14ac:dyDescent="0.25">
      <c r="A17" s="82">
        <v>1</v>
      </c>
      <c r="B17" s="82">
        <v>2</v>
      </c>
      <c r="C17" s="82">
        <v>3</v>
      </c>
      <c r="D17" s="48">
        <v>4</v>
      </c>
    </row>
    <row r="18" spans="1:8" ht="40.5" customHeight="1" x14ac:dyDescent="0.25">
      <c r="A18" s="25">
        <v>1</v>
      </c>
      <c r="B18" s="86" t="s">
        <v>256</v>
      </c>
      <c r="C18" s="87">
        <v>1</v>
      </c>
      <c r="D18" s="88">
        <f>63885+845</f>
        <v>64730</v>
      </c>
    </row>
    <row r="19" spans="1:8" x14ac:dyDescent="0.25">
      <c r="A19" s="25">
        <v>3</v>
      </c>
      <c r="B19" s="86" t="s">
        <v>247</v>
      </c>
      <c r="C19" s="87">
        <v>1</v>
      </c>
      <c r="D19" s="88">
        <v>15630</v>
      </c>
    </row>
    <row r="20" spans="1:8" ht="26.25" x14ac:dyDescent="0.25">
      <c r="A20" s="25">
        <v>4</v>
      </c>
      <c r="B20" s="86" t="s">
        <v>272</v>
      </c>
      <c r="C20" s="87">
        <v>1</v>
      </c>
      <c r="D20" s="88">
        <v>18000</v>
      </c>
    </row>
    <row r="21" spans="1:8" ht="16.5" customHeight="1" x14ac:dyDescent="0.25">
      <c r="A21" s="30"/>
      <c r="B21" s="81" t="s">
        <v>117</v>
      </c>
      <c r="C21" s="23" t="s">
        <v>118</v>
      </c>
      <c r="D21" s="50">
        <f>SUM(D18:D20)</f>
        <v>98360</v>
      </c>
    </row>
    <row r="22" spans="1:8" ht="11.25" customHeight="1" x14ac:dyDescent="0.25"/>
    <row r="23" spans="1:8" ht="16.5" customHeight="1" x14ac:dyDescent="0.25">
      <c r="A23" s="308" t="s">
        <v>220</v>
      </c>
      <c r="B23" s="308"/>
      <c r="C23" s="308"/>
      <c r="D23" s="308"/>
      <c r="H23" t="s">
        <v>190</v>
      </c>
    </row>
    <row r="24" spans="1:8" ht="9" customHeight="1" x14ac:dyDescent="0.25"/>
    <row r="25" spans="1:8" ht="13.5" customHeight="1" x14ac:dyDescent="0.25">
      <c r="A25" s="293" t="s">
        <v>115</v>
      </c>
      <c r="B25" s="293"/>
      <c r="C25" s="289" t="s">
        <v>177</v>
      </c>
      <c r="D25" s="289"/>
    </row>
    <row r="26" spans="1:8" ht="9" customHeight="1" x14ac:dyDescent="0.25">
      <c r="A26" s="14"/>
      <c r="B26" s="16"/>
      <c r="C26" s="17"/>
      <c r="D26" s="17"/>
    </row>
    <row r="27" spans="1:8" ht="15.75" customHeight="1" x14ac:dyDescent="0.25">
      <c r="A27" s="306" t="s">
        <v>116</v>
      </c>
      <c r="B27" s="306"/>
      <c r="C27" s="307" t="s">
        <v>180</v>
      </c>
      <c r="D27" s="307"/>
    </row>
    <row r="28" spans="1:8" ht="6.75" customHeight="1" x14ac:dyDescent="0.25">
      <c r="A28" s="13"/>
      <c r="B28" s="13"/>
      <c r="C28" s="13"/>
      <c r="D28" s="13"/>
    </row>
    <row r="29" spans="1:8" ht="26.25" customHeight="1" x14ac:dyDescent="0.25">
      <c r="A29" s="18" t="s">
        <v>120</v>
      </c>
      <c r="B29" s="18" t="s">
        <v>125</v>
      </c>
      <c r="C29" s="18" t="s">
        <v>170</v>
      </c>
      <c r="D29" s="48" t="s">
        <v>171</v>
      </c>
    </row>
    <row r="30" spans="1:8" ht="12" customHeight="1" x14ac:dyDescent="0.25">
      <c r="A30" s="19">
        <v>1</v>
      </c>
      <c r="B30" s="19">
        <v>2</v>
      </c>
      <c r="C30" s="19">
        <v>3</v>
      </c>
      <c r="D30" s="48">
        <v>4</v>
      </c>
    </row>
    <row r="31" spans="1:8" ht="26.25" customHeight="1" x14ac:dyDescent="0.25">
      <c r="A31" s="25">
        <v>1</v>
      </c>
      <c r="B31" s="20" t="s">
        <v>202</v>
      </c>
      <c r="C31" s="22">
        <v>1</v>
      </c>
      <c r="D31" s="32">
        <v>19547.310000000001</v>
      </c>
    </row>
    <row r="32" spans="1:8" ht="26.25" customHeight="1" x14ac:dyDescent="0.25">
      <c r="A32" s="30"/>
      <c r="B32" s="22" t="s">
        <v>117</v>
      </c>
      <c r="C32" s="23" t="s">
        <v>118</v>
      </c>
      <c r="D32" s="32">
        <f>SUM(D31:D31)</f>
        <v>19547.310000000001</v>
      </c>
    </row>
    <row r="33" ht="26.25" customHeight="1" x14ac:dyDescent="0.25"/>
    <row r="38" ht="37.5" customHeight="1" x14ac:dyDescent="0.25"/>
  </sheetData>
  <mergeCells count="15">
    <mergeCell ref="A1:D1"/>
    <mergeCell ref="A25:B25"/>
    <mergeCell ref="C25:D25"/>
    <mergeCell ref="A27:B27"/>
    <mergeCell ref="C27:D27"/>
    <mergeCell ref="A2:B2"/>
    <mergeCell ref="C2:D2"/>
    <mergeCell ref="A4:B4"/>
    <mergeCell ref="C4:D4"/>
    <mergeCell ref="A14:B14"/>
    <mergeCell ref="C14:D14"/>
    <mergeCell ref="A12:D12"/>
    <mergeCell ref="A13:B13"/>
    <mergeCell ref="C13:D13"/>
    <mergeCell ref="A23:D23"/>
  </mergeCells>
  <pageMargins left="0.7" right="0.7" top="0.75" bottom="0.75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BreakPreview" zoomScale="70" zoomScaleNormal="100" zoomScaleSheetLayoutView="70" workbookViewId="0">
      <selection activeCell="E22" sqref="E22"/>
    </sheetView>
  </sheetViews>
  <sheetFormatPr defaultRowHeight="15" x14ac:dyDescent="0.25"/>
  <cols>
    <col min="1" max="13" width="22.85546875" customWidth="1"/>
  </cols>
  <sheetData>
    <row r="1" spans="1:10" ht="26.25" customHeight="1" x14ac:dyDescent="0.25">
      <c r="A1" s="288" t="s">
        <v>221</v>
      </c>
      <c r="B1" s="288"/>
      <c r="C1" s="288"/>
      <c r="D1" s="288"/>
      <c r="E1" s="288"/>
    </row>
    <row r="2" spans="1:10" ht="4.5" customHeight="1" x14ac:dyDescent="0.25">
      <c r="A2" s="288"/>
      <c r="B2" s="288"/>
      <c r="C2" s="288"/>
      <c r="D2" s="288"/>
      <c r="E2" s="288"/>
      <c r="H2">
        <v>310</v>
      </c>
    </row>
    <row r="3" spans="1:10" s="11" customFormat="1" ht="13.5" customHeight="1" x14ac:dyDescent="0.25">
      <c r="A3" s="293" t="s">
        <v>115</v>
      </c>
      <c r="B3" s="293"/>
      <c r="C3" s="309" t="s">
        <v>177</v>
      </c>
      <c r="D3" s="309"/>
      <c r="E3" s="309"/>
      <c r="F3" s="57"/>
      <c r="G3" s="57"/>
      <c r="H3" s="57"/>
      <c r="I3" s="57"/>
      <c r="J3" s="57"/>
    </row>
    <row r="4" spans="1:10" s="16" customFormat="1" ht="7.5" customHeight="1" x14ac:dyDescent="0.2">
      <c r="A4" s="14"/>
      <c r="C4" s="17"/>
      <c r="D4" s="17"/>
      <c r="E4" s="17"/>
      <c r="F4" s="17"/>
      <c r="G4" s="17"/>
      <c r="H4" s="17"/>
      <c r="I4" s="17"/>
      <c r="J4" s="17"/>
    </row>
    <row r="5" spans="1:10" s="11" customFormat="1" ht="15" customHeight="1" x14ac:dyDescent="0.25">
      <c r="A5" s="306" t="s">
        <v>116</v>
      </c>
      <c r="B5" s="306"/>
      <c r="C5" s="307" t="s">
        <v>178</v>
      </c>
      <c r="D5" s="307"/>
      <c r="E5" s="307"/>
      <c r="F5" s="58"/>
      <c r="G5" s="58"/>
      <c r="H5" s="58"/>
      <c r="I5" s="58"/>
      <c r="J5" s="58"/>
    </row>
    <row r="6" spans="1:10" ht="5.25" customHeight="1" x14ac:dyDescent="0.25">
      <c r="A6" s="13"/>
      <c r="B6" s="13"/>
      <c r="C6" s="13"/>
      <c r="D6" s="13"/>
      <c r="E6" s="13"/>
    </row>
    <row r="7" spans="1:10" ht="36" customHeight="1" x14ac:dyDescent="0.25">
      <c r="A7" s="18" t="s">
        <v>120</v>
      </c>
      <c r="B7" s="18" t="s">
        <v>125</v>
      </c>
      <c r="C7" s="18" t="s">
        <v>126</v>
      </c>
      <c r="D7" s="18" t="s">
        <v>172</v>
      </c>
      <c r="E7" s="27" t="s">
        <v>173</v>
      </c>
    </row>
    <row r="8" spans="1:10" ht="16.5" customHeight="1" x14ac:dyDescent="0.25">
      <c r="A8" s="19"/>
      <c r="B8" s="19">
        <v>1</v>
      </c>
      <c r="C8" s="19">
        <v>2</v>
      </c>
      <c r="D8" s="19">
        <v>3</v>
      </c>
      <c r="E8" s="27">
        <v>4</v>
      </c>
    </row>
    <row r="9" spans="1:10" ht="26.25" customHeight="1" x14ac:dyDescent="0.25">
      <c r="A9" s="25">
        <v>1</v>
      </c>
      <c r="B9" s="89" t="s">
        <v>198</v>
      </c>
      <c r="C9" s="90">
        <v>1</v>
      </c>
      <c r="D9" s="56">
        <v>1</v>
      </c>
      <c r="E9" s="83">
        <v>126093</v>
      </c>
    </row>
    <row r="10" spans="1:10" ht="26.25" customHeight="1" x14ac:dyDescent="0.25">
      <c r="A10" s="30"/>
      <c r="B10" s="22" t="s">
        <v>117</v>
      </c>
      <c r="C10" s="25" t="s">
        <v>118</v>
      </c>
      <c r="D10" s="23" t="s">
        <v>118</v>
      </c>
      <c r="E10" s="83">
        <f>SUM(E9:E9)</f>
        <v>126093</v>
      </c>
    </row>
    <row r="11" spans="1:10" ht="26.25" customHeight="1" x14ac:dyDescent="0.25"/>
    <row r="12" spans="1:10" ht="26.25" customHeight="1" x14ac:dyDescent="0.25"/>
    <row r="13" spans="1:10" ht="26.25" customHeight="1" x14ac:dyDescent="0.25">
      <c r="A13" s="288" t="s">
        <v>221</v>
      </c>
      <c r="B13" s="288"/>
      <c r="C13" s="288"/>
      <c r="D13" s="288"/>
      <c r="E13" s="288"/>
    </row>
    <row r="14" spans="1:10" ht="26.25" customHeight="1" x14ac:dyDescent="0.25">
      <c r="A14" s="288"/>
      <c r="B14" s="288"/>
      <c r="C14" s="288"/>
      <c r="D14" s="288"/>
      <c r="E14" s="288"/>
    </row>
    <row r="15" spans="1:10" ht="26.25" customHeight="1" x14ac:dyDescent="0.25">
      <c r="A15" s="293" t="s">
        <v>115</v>
      </c>
      <c r="B15" s="293"/>
      <c r="C15" s="309" t="s">
        <v>177</v>
      </c>
      <c r="D15" s="309"/>
      <c r="E15" s="309"/>
    </row>
    <row r="16" spans="1:10" ht="26.25" customHeight="1" x14ac:dyDescent="0.25">
      <c r="A16" s="14"/>
      <c r="B16" s="16"/>
      <c r="C16" s="17"/>
      <c r="D16" s="17"/>
      <c r="E16" s="17"/>
    </row>
    <row r="17" spans="1:5" ht="63.75" customHeight="1" x14ac:dyDescent="0.25">
      <c r="A17" s="306" t="s">
        <v>116</v>
      </c>
      <c r="B17" s="306"/>
      <c r="C17" s="307" t="s">
        <v>25</v>
      </c>
      <c r="D17" s="307"/>
      <c r="E17" s="307"/>
    </row>
    <row r="18" spans="1:5" ht="26.25" customHeight="1" x14ac:dyDescent="0.25">
      <c r="A18" s="13"/>
      <c r="B18" s="13"/>
      <c r="C18" s="13"/>
      <c r="D18" s="13"/>
      <c r="E18" s="13"/>
    </row>
    <row r="19" spans="1:5" ht="26.25" customHeight="1" x14ac:dyDescent="0.25">
      <c r="A19" s="220" t="s">
        <v>120</v>
      </c>
      <c r="B19" s="220" t="s">
        <v>125</v>
      </c>
      <c r="C19" s="220" t="s">
        <v>126</v>
      </c>
      <c r="D19" s="220" t="s">
        <v>172</v>
      </c>
      <c r="E19" s="109" t="s">
        <v>173</v>
      </c>
    </row>
    <row r="20" spans="1:5" ht="26.25" customHeight="1" x14ac:dyDescent="0.25">
      <c r="A20" s="134"/>
      <c r="B20" s="134">
        <v>1</v>
      </c>
      <c r="C20" s="134">
        <v>2</v>
      </c>
      <c r="D20" s="134">
        <v>3</v>
      </c>
      <c r="E20" s="109">
        <v>4</v>
      </c>
    </row>
    <row r="21" spans="1:5" x14ac:dyDescent="0.25">
      <c r="A21" s="25">
        <v>1</v>
      </c>
      <c r="B21" s="89" t="s">
        <v>266</v>
      </c>
      <c r="C21" s="90">
        <v>1</v>
      </c>
      <c r="D21" s="56">
        <v>1</v>
      </c>
      <c r="E21" s="221">
        <f>12000+110.24+1347.45+10901.84</f>
        <v>24359.53</v>
      </c>
    </row>
    <row r="22" spans="1:5" x14ac:dyDescent="0.25">
      <c r="A22" s="30"/>
      <c r="B22" s="131" t="s">
        <v>117</v>
      </c>
      <c r="C22" s="25" t="s">
        <v>118</v>
      </c>
      <c r="D22" s="23" t="s">
        <v>118</v>
      </c>
      <c r="E22" s="221">
        <f>SUM(E21:E21)</f>
        <v>24359.53</v>
      </c>
    </row>
    <row r="25" spans="1:5" ht="37.5" customHeight="1" x14ac:dyDescent="0.25"/>
  </sheetData>
  <mergeCells count="12">
    <mergeCell ref="A13:E13"/>
    <mergeCell ref="A14:E14"/>
    <mergeCell ref="A15:B15"/>
    <mergeCell ref="C15:E15"/>
    <mergeCell ref="A17:B17"/>
    <mergeCell ref="C17:E17"/>
    <mergeCell ref="A1:E1"/>
    <mergeCell ref="A2:E2"/>
    <mergeCell ref="A3:B3"/>
    <mergeCell ref="A5:B5"/>
    <mergeCell ref="C5:E5"/>
    <mergeCell ref="C3:E3"/>
  </mergeCells>
  <pageMargins left="0.7" right="0.7" top="0.75" bottom="0.75" header="0.3" footer="0.3"/>
  <pageSetup paperSize="9" scale="76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="80" zoomScaleNormal="100" zoomScaleSheetLayoutView="80" workbookViewId="0">
      <selection activeCell="H30" sqref="H30"/>
    </sheetView>
  </sheetViews>
  <sheetFormatPr defaultRowHeight="15" x14ac:dyDescent="0.25"/>
  <cols>
    <col min="1" max="13" width="22.85546875" customWidth="1"/>
  </cols>
  <sheetData>
    <row r="1" spans="1:10" ht="26.25" customHeight="1" x14ac:dyDescent="0.25">
      <c r="A1" s="288" t="s">
        <v>222</v>
      </c>
      <c r="B1" s="288"/>
      <c r="C1" s="288"/>
      <c r="D1" s="288"/>
      <c r="E1" s="288"/>
    </row>
    <row r="2" spans="1:10" s="11" customFormat="1" ht="18.75" customHeight="1" x14ac:dyDescent="0.25">
      <c r="A2" s="293" t="s">
        <v>115</v>
      </c>
      <c r="B2" s="293"/>
      <c r="C2" s="309" t="s">
        <v>177</v>
      </c>
      <c r="D2" s="309"/>
      <c r="E2" s="309"/>
      <c r="F2" s="57"/>
      <c r="G2" s="57"/>
      <c r="H2" s="57"/>
      <c r="I2" s="57"/>
      <c r="J2" s="57"/>
    </row>
    <row r="3" spans="1:10" s="16" customFormat="1" ht="17.25" customHeight="1" x14ac:dyDescent="0.2">
      <c r="A3" s="14"/>
      <c r="C3" s="17"/>
      <c r="D3" s="17"/>
      <c r="E3" s="17"/>
      <c r="F3" s="17"/>
      <c r="G3" s="17"/>
      <c r="H3" s="17"/>
      <c r="I3" s="17"/>
      <c r="J3" s="17"/>
    </row>
    <row r="4" spans="1:10" s="11" customFormat="1" ht="54.75" customHeight="1" x14ac:dyDescent="0.25">
      <c r="A4" s="306" t="s">
        <v>116</v>
      </c>
      <c r="B4" s="306"/>
      <c r="C4" s="307" t="s">
        <v>25</v>
      </c>
      <c r="D4" s="307"/>
      <c r="E4" s="307"/>
      <c r="F4" s="58"/>
      <c r="G4" s="58"/>
      <c r="H4" s="58"/>
      <c r="I4" s="58"/>
      <c r="J4" s="58"/>
    </row>
    <row r="5" spans="1:10" ht="2.25" customHeight="1" x14ac:dyDescent="0.25">
      <c r="A5" s="13"/>
      <c r="B5" s="13"/>
      <c r="C5" s="13"/>
      <c r="D5" s="13"/>
      <c r="E5" s="13"/>
    </row>
    <row r="6" spans="1:10" ht="21" customHeight="1" x14ac:dyDescent="0.25">
      <c r="A6" s="84" t="s">
        <v>120</v>
      </c>
      <c r="B6" s="84" t="s">
        <v>125</v>
      </c>
      <c r="C6" s="84" t="s">
        <v>126</v>
      </c>
      <c r="D6" s="84" t="s">
        <v>172</v>
      </c>
      <c r="E6" s="48" t="s">
        <v>173</v>
      </c>
    </row>
    <row r="7" spans="1:10" ht="17.25" customHeight="1" x14ac:dyDescent="0.25">
      <c r="A7" s="82"/>
      <c r="B7" s="82">
        <v>1</v>
      </c>
      <c r="C7" s="82">
        <v>2</v>
      </c>
      <c r="D7" s="82">
        <v>3</v>
      </c>
      <c r="E7" s="48">
        <v>4</v>
      </c>
    </row>
    <row r="8" spans="1:10" ht="39.75" customHeight="1" x14ac:dyDescent="0.25">
      <c r="A8" s="25">
        <v>1</v>
      </c>
      <c r="B8" s="59" t="s">
        <v>199</v>
      </c>
      <c r="C8" s="91">
        <v>1</v>
      </c>
      <c r="D8" s="56">
        <v>1</v>
      </c>
      <c r="E8" s="207">
        <v>127153</v>
      </c>
    </row>
    <row r="9" spans="1:10" ht="36" customHeight="1" x14ac:dyDescent="0.25">
      <c r="A9" s="25">
        <v>2</v>
      </c>
      <c r="B9" s="59" t="s">
        <v>259</v>
      </c>
      <c r="C9" s="91">
        <v>1</v>
      </c>
      <c r="D9" s="56">
        <v>1</v>
      </c>
      <c r="E9" s="217">
        <v>11097.77</v>
      </c>
    </row>
    <row r="10" spans="1:10" ht="26.25" customHeight="1" x14ac:dyDescent="0.25">
      <c r="A10" s="30"/>
      <c r="B10" s="81" t="s">
        <v>117</v>
      </c>
      <c r="C10" s="25" t="s">
        <v>118</v>
      </c>
      <c r="D10" s="63" t="s">
        <v>118</v>
      </c>
      <c r="E10" s="83">
        <f>SUM(E8:E9)</f>
        <v>138250.76999999999</v>
      </c>
    </row>
    <row r="11" spans="1:10" ht="26.25" customHeight="1" x14ac:dyDescent="0.25"/>
    <row r="12" spans="1:10" ht="26.25" customHeight="1" x14ac:dyDescent="0.25">
      <c r="A12" s="288" t="s">
        <v>223</v>
      </c>
      <c r="B12" s="288"/>
      <c r="C12" s="288"/>
      <c r="D12" s="288"/>
      <c r="E12" s="288"/>
    </row>
    <row r="13" spans="1:10" ht="6" customHeight="1" x14ac:dyDescent="0.25">
      <c r="A13" s="288"/>
      <c r="B13" s="288"/>
      <c r="C13" s="288"/>
      <c r="D13" s="288"/>
      <c r="E13" s="288"/>
    </row>
    <row r="14" spans="1:10" ht="12.75" customHeight="1" x14ac:dyDescent="0.25">
      <c r="A14" s="293" t="s">
        <v>115</v>
      </c>
      <c r="B14" s="293"/>
      <c r="C14" s="309" t="s">
        <v>177</v>
      </c>
      <c r="D14" s="309"/>
      <c r="E14" s="309"/>
    </row>
    <row r="15" spans="1:10" ht="6" customHeight="1" x14ac:dyDescent="0.25">
      <c r="A15" s="14"/>
      <c r="B15" s="16"/>
      <c r="C15" s="17"/>
      <c r="D15" s="17"/>
      <c r="E15" s="17"/>
    </row>
    <row r="16" spans="1:10" ht="15" customHeight="1" x14ac:dyDescent="0.25">
      <c r="A16" s="306" t="s">
        <v>116</v>
      </c>
      <c r="B16" s="306"/>
      <c r="C16" s="307" t="s">
        <v>180</v>
      </c>
      <c r="D16" s="307"/>
      <c r="E16" s="307"/>
    </row>
    <row r="17" spans="1:8" ht="7.5" customHeight="1" x14ac:dyDescent="0.25">
      <c r="A17" s="13"/>
      <c r="B17" s="13"/>
      <c r="C17" s="13"/>
      <c r="D17" s="13"/>
      <c r="E17" s="13"/>
    </row>
    <row r="18" spans="1:8" ht="26.25" customHeight="1" x14ac:dyDescent="0.25">
      <c r="A18" s="18" t="s">
        <v>120</v>
      </c>
      <c r="B18" s="18" t="s">
        <v>125</v>
      </c>
      <c r="C18" s="18" t="s">
        <v>126</v>
      </c>
      <c r="D18" s="18" t="s">
        <v>172</v>
      </c>
      <c r="E18" s="48" t="s">
        <v>173</v>
      </c>
      <c r="G18" s="126" t="s">
        <v>234</v>
      </c>
      <c r="H18" s="127">
        <f>таб2.!J36-расчет5!F22-расчет5!G57-'расчет 7'!D21-расчет9!E10-'расчет 6'!E29-расчет8!E22</f>
        <v>2.9103830456733704E-11</v>
      </c>
    </row>
    <row r="19" spans="1:8" ht="26.25" customHeight="1" x14ac:dyDescent="0.25">
      <c r="A19" s="19"/>
      <c r="B19" s="19">
        <v>1</v>
      </c>
      <c r="C19" s="19">
        <v>2</v>
      </c>
      <c r="D19" s="19">
        <v>3</v>
      </c>
      <c r="E19" s="48">
        <v>4</v>
      </c>
      <c r="G19" t="s">
        <v>235</v>
      </c>
      <c r="H19" s="127">
        <f>таб2.!O36-расчет5!F34-расчет5!G69-'расчет 6'!E9-'расчет 7'!D32-расчет9!E21</f>
        <v>-3.637978807091713E-12</v>
      </c>
    </row>
    <row r="20" spans="1:8" ht="57" customHeight="1" x14ac:dyDescent="0.25">
      <c r="A20" s="25">
        <v>1</v>
      </c>
      <c r="B20" s="92" t="s">
        <v>200</v>
      </c>
      <c r="C20" s="33">
        <v>10</v>
      </c>
      <c r="D20" s="56">
        <v>0</v>
      </c>
      <c r="E20" s="32">
        <v>0</v>
      </c>
      <c r="G20" t="s">
        <v>236</v>
      </c>
      <c r="H20" s="127">
        <f>таб2.!G36-расчет5!F12-расчет5!G46-'расчет 7'!D10-расчет8!E10-'расчет 6'!E18</f>
        <v>0</v>
      </c>
    </row>
    <row r="21" spans="1:8" ht="26.25" customHeight="1" x14ac:dyDescent="0.25">
      <c r="A21" s="30"/>
      <c r="B21" s="22" t="s">
        <v>117</v>
      </c>
      <c r="C21" s="25" t="s">
        <v>118</v>
      </c>
      <c r="D21" s="23" t="s">
        <v>118</v>
      </c>
      <c r="E21" s="32">
        <f>SUM(E20:E20)</f>
        <v>0</v>
      </c>
    </row>
    <row r="22" spans="1:8" ht="26.25" customHeight="1" x14ac:dyDescent="0.25"/>
    <row r="23" spans="1:8" ht="26.25" customHeight="1" x14ac:dyDescent="0.25"/>
    <row r="24" spans="1:8" ht="26.25" customHeight="1" x14ac:dyDescent="0.25"/>
    <row r="25" spans="1:8" ht="26.25" customHeight="1" x14ac:dyDescent="0.25"/>
    <row r="26" spans="1:8" ht="26.25" customHeight="1" x14ac:dyDescent="0.25"/>
    <row r="27" spans="1:8" ht="26.25" customHeight="1" x14ac:dyDescent="0.25"/>
    <row r="28" spans="1:8" ht="26.25" customHeight="1" x14ac:dyDescent="0.25"/>
    <row r="29" spans="1:8" ht="26.25" customHeight="1" x14ac:dyDescent="0.25"/>
    <row r="30" spans="1:8" ht="26.25" customHeight="1" x14ac:dyDescent="0.25"/>
    <row r="31" spans="1:8" ht="26.25" customHeight="1" x14ac:dyDescent="0.25"/>
    <row r="32" spans="1:8" ht="26.25" customHeight="1" x14ac:dyDescent="0.25"/>
    <row r="33" ht="26.25" customHeight="1" x14ac:dyDescent="0.25"/>
    <row r="38" ht="37.5" customHeight="1" x14ac:dyDescent="0.25"/>
  </sheetData>
  <mergeCells count="11">
    <mergeCell ref="A12:E12"/>
    <mergeCell ref="A13:E13"/>
    <mergeCell ref="A14:B14"/>
    <mergeCell ref="C14:E14"/>
    <mergeCell ref="A16:B16"/>
    <mergeCell ref="C16:E16"/>
    <mergeCell ref="A2:B2"/>
    <mergeCell ref="C2:E2"/>
    <mergeCell ref="A4:B4"/>
    <mergeCell ref="C4:E4"/>
    <mergeCell ref="A1:E1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Normal="100" zoomScaleSheetLayoutView="50" workbookViewId="0">
      <selection activeCell="A2" sqref="A2:C3"/>
    </sheetView>
  </sheetViews>
  <sheetFormatPr defaultRowHeight="28.5" x14ac:dyDescent="0.45"/>
  <cols>
    <col min="1" max="1" width="18.5703125" customWidth="1"/>
    <col min="2" max="2" width="51.140625" style="152" customWidth="1"/>
    <col min="3" max="3" width="50.42578125" style="152" customWidth="1"/>
    <col min="4" max="4" width="137.85546875" customWidth="1"/>
    <col min="5" max="13" width="22.85546875" customWidth="1"/>
  </cols>
  <sheetData>
    <row r="1" spans="1:3" ht="26.25" customHeight="1" x14ac:dyDescent="0.45">
      <c r="C1" s="153" t="s">
        <v>72</v>
      </c>
    </row>
    <row r="2" spans="1:3" ht="63.75" customHeight="1" x14ac:dyDescent="0.25">
      <c r="A2" s="247" t="s">
        <v>268</v>
      </c>
      <c r="B2" s="247"/>
      <c r="C2" s="247"/>
    </row>
    <row r="3" spans="1:3" ht="39.75" customHeight="1" x14ac:dyDescent="0.25">
      <c r="A3" s="248"/>
      <c r="B3" s="248"/>
      <c r="C3" s="248"/>
    </row>
    <row r="4" spans="1:3" ht="138" customHeight="1" x14ac:dyDescent="0.25">
      <c r="A4" s="1" t="s">
        <v>0</v>
      </c>
      <c r="B4" s="154" t="s">
        <v>1</v>
      </c>
      <c r="C4" s="154" t="s">
        <v>2</v>
      </c>
    </row>
    <row r="5" spans="1:3" ht="32.25" customHeight="1" x14ac:dyDescent="0.25">
      <c r="A5" s="1">
        <v>1</v>
      </c>
      <c r="B5" s="154">
        <v>2</v>
      </c>
      <c r="C5" s="154">
        <v>3</v>
      </c>
    </row>
    <row r="6" spans="1:3" ht="50.25" customHeight="1" x14ac:dyDescent="0.25">
      <c r="A6" s="2"/>
      <c r="B6" s="155" t="s">
        <v>3</v>
      </c>
      <c r="C6" s="156"/>
    </row>
    <row r="7" spans="1:3" ht="36" customHeight="1" x14ac:dyDescent="0.25">
      <c r="A7" s="245"/>
      <c r="B7" s="157" t="s">
        <v>4</v>
      </c>
      <c r="C7" s="246"/>
    </row>
    <row r="8" spans="1:3" ht="48.75" customHeight="1" x14ac:dyDescent="0.25">
      <c r="A8" s="245"/>
      <c r="B8" s="157" t="s">
        <v>5</v>
      </c>
      <c r="C8" s="246"/>
    </row>
    <row r="9" spans="1:3" ht="26.25" customHeight="1" x14ac:dyDescent="0.25">
      <c r="A9" s="245"/>
      <c r="B9" s="158" t="s">
        <v>6</v>
      </c>
      <c r="C9" s="246"/>
    </row>
    <row r="10" spans="1:3" ht="26.25" customHeight="1" x14ac:dyDescent="0.25">
      <c r="A10" s="245"/>
      <c r="B10" s="158" t="s">
        <v>7</v>
      </c>
      <c r="C10" s="246"/>
    </row>
    <row r="11" spans="1:3" ht="26.25" customHeight="1" x14ac:dyDescent="0.25">
      <c r="A11" s="2"/>
      <c r="B11" s="159" t="s">
        <v>8</v>
      </c>
      <c r="C11" s="156"/>
    </row>
    <row r="12" spans="1:3" ht="26.25" customHeight="1" x14ac:dyDescent="0.25">
      <c r="A12" s="245"/>
      <c r="B12" s="158" t="s">
        <v>6</v>
      </c>
      <c r="C12" s="246"/>
    </row>
    <row r="13" spans="1:3" ht="26.25" customHeight="1" x14ac:dyDescent="0.25">
      <c r="A13" s="245"/>
      <c r="B13" s="158" t="s">
        <v>7</v>
      </c>
      <c r="C13" s="246"/>
    </row>
    <row r="14" spans="1:3" ht="26.25" customHeight="1" x14ac:dyDescent="0.25">
      <c r="A14" s="2"/>
      <c r="B14" s="155" t="s">
        <v>9</v>
      </c>
      <c r="C14" s="156"/>
    </row>
    <row r="15" spans="1:3" ht="26.25" customHeight="1" x14ac:dyDescent="0.25">
      <c r="A15" s="245"/>
      <c r="B15" s="157" t="s">
        <v>4</v>
      </c>
      <c r="C15" s="246"/>
    </row>
    <row r="16" spans="1:3" ht="26.25" customHeight="1" x14ac:dyDescent="0.25">
      <c r="A16" s="245"/>
      <c r="B16" s="157" t="s">
        <v>10</v>
      </c>
      <c r="C16" s="246"/>
    </row>
    <row r="17" spans="1:3" ht="26.25" customHeight="1" x14ac:dyDescent="0.25">
      <c r="A17" s="245"/>
      <c r="B17" s="160" t="s">
        <v>6</v>
      </c>
      <c r="C17" s="246"/>
    </row>
    <row r="18" spans="1:3" ht="26.25" customHeight="1" x14ac:dyDescent="0.25">
      <c r="A18" s="245"/>
      <c r="B18" s="160" t="s">
        <v>11</v>
      </c>
      <c r="C18" s="246"/>
    </row>
    <row r="19" spans="1:3" x14ac:dyDescent="0.25">
      <c r="A19" s="2"/>
      <c r="B19" s="155"/>
      <c r="C19" s="156"/>
    </row>
    <row r="20" spans="1:3" ht="26.25" customHeight="1" x14ac:dyDescent="0.25">
      <c r="A20" s="2"/>
      <c r="B20" s="160" t="s">
        <v>12</v>
      </c>
      <c r="C20" s="156"/>
    </row>
    <row r="21" spans="1:3" ht="26.25" customHeight="1" x14ac:dyDescent="0.25">
      <c r="A21" s="2"/>
      <c r="B21" s="157" t="s">
        <v>13</v>
      </c>
      <c r="C21" s="156"/>
    </row>
    <row r="22" spans="1:3" ht="26.25" customHeight="1" x14ac:dyDescent="0.25">
      <c r="A22" s="2"/>
      <c r="B22" s="157" t="s">
        <v>14</v>
      </c>
      <c r="C22" s="156"/>
    </row>
    <row r="23" spans="1:3" ht="26.25" customHeight="1" x14ac:dyDescent="0.25">
      <c r="A23" s="2"/>
      <c r="B23" s="157" t="s">
        <v>15</v>
      </c>
      <c r="C23" s="156"/>
    </row>
    <row r="24" spans="1:3" ht="26.25" customHeight="1" x14ac:dyDescent="0.25">
      <c r="A24" s="2"/>
      <c r="B24" s="155" t="s">
        <v>16</v>
      </c>
      <c r="C24" s="156"/>
    </row>
    <row r="25" spans="1:3" ht="26.25" customHeight="1" x14ac:dyDescent="0.25">
      <c r="A25" s="245"/>
      <c r="B25" s="157" t="s">
        <v>4</v>
      </c>
      <c r="C25" s="246"/>
    </row>
    <row r="26" spans="1:3" ht="26.25" customHeight="1" x14ac:dyDescent="0.25">
      <c r="A26" s="245"/>
      <c r="B26" s="157" t="s">
        <v>17</v>
      </c>
      <c r="C26" s="246"/>
    </row>
    <row r="27" spans="1:3" ht="26.25" customHeight="1" x14ac:dyDescent="0.25">
      <c r="A27" s="2"/>
      <c r="B27" s="157" t="s">
        <v>18</v>
      </c>
      <c r="C27" s="156"/>
    </row>
    <row r="28" spans="1:3" ht="26.25" customHeight="1" x14ac:dyDescent="0.25">
      <c r="A28" s="245"/>
      <c r="B28" s="158" t="s">
        <v>6</v>
      </c>
      <c r="C28" s="246"/>
    </row>
    <row r="29" spans="1:3" ht="26.25" customHeight="1" x14ac:dyDescent="0.25">
      <c r="A29" s="245"/>
      <c r="B29" s="158" t="s">
        <v>19</v>
      </c>
      <c r="C29" s="246"/>
    </row>
    <row r="30" spans="1:3" ht="26.25" customHeight="1" x14ac:dyDescent="0.45">
      <c r="C30" s="161"/>
    </row>
    <row r="31" spans="1:3" ht="26.25" customHeight="1" x14ac:dyDescent="0.45"/>
    <row r="32" spans="1:3" ht="26.25" customHeight="1" x14ac:dyDescent="0.45"/>
    <row r="37" ht="37.5" customHeight="1" x14ac:dyDescent="0.45"/>
  </sheetData>
  <mergeCells count="15">
    <mergeCell ref="A28:A29"/>
    <mergeCell ref="C28:C29"/>
    <mergeCell ref="A2:C3"/>
    <mergeCell ref="A15:A16"/>
    <mergeCell ref="C15:C16"/>
    <mergeCell ref="A17:A18"/>
    <mergeCell ref="C17:C18"/>
    <mergeCell ref="A25:A26"/>
    <mergeCell ref="C25:C26"/>
    <mergeCell ref="A7:A8"/>
    <mergeCell ref="C7:C8"/>
    <mergeCell ref="A9:A10"/>
    <mergeCell ref="C9:C10"/>
    <mergeCell ref="A12:A13"/>
    <mergeCell ref="C12:C13"/>
  </mergeCells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view="pageBreakPreview" zoomScaleNormal="90" zoomScaleSheetLayoutView="100" workbookViewId="0">
      <selection activeCell="J39" sqref="J39"/>
    </sheetView>
  </sheetViews>
  <sheetFormatPr defaultRowHeight="15" x14ac:dyDescent="0.25"/>
  <cols>
    <col min="1" max="1" width="45" style="169" customWidth="1"/>
    <col min="2" max="2" width="9.140625" style="169"/>
    <col min="3" max="3" width="16.140625" style="169" customWidth="1"/>
    <col min="4" max="6" width="18.85546875" style="170" customWidth="1"/>
    <col min="7" max="9" width="19" style="169" customWidth="1"/>
    <col min="10" max="12" width="18.42578125" style="169" customWidth="1"/>
    <col min="13" max="13" width="16.7109375" style="169" customWidth="1"/>
    <col min="14" max="14" width="14.5703125" style="169" customWidth="1"/>
    <col min="15" max="15" width="18.7109375" style="169" customWidth="1"/>
    <col min="16" max="16" width="15.42578125" style="169" customWidth="1"/>
    <col min="17" max="17" width="18.5703125" style="169" customWidth="1"/>
    <col min="18" max="18" width="11" style="169" customWidth="1"/>
    <col min="19" max="16384" width="9.140625" style="169"/>
  </cols>
  <sheetData>
    <row r="1" spans="1:18" x14ac:dyDescent="0.25">
      <c r="R1" s="169" t="s">
        <v>71</v>
      </c>
    </row>
    <row r="2" spans="1:18" ht="37.5" customHeight="1" x14ac:dyDescent="0.25">
      <c r="A2" s="264" t="s">
        <v>269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</row>
    <row r="3" spans="1:18" ht="37.5" customHeight="1" x14ac:dyDescent="0.2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</row>
    <row r="4" spans="1:18" ht="36" customHeight="1" x14ac:dyDescent="0.25">
      <c r="A4" s="261" t="s">
        <v>1</v>
      </c>
      <c r="B4" s="261" t="s">
        <v>20</v>
      </c>
      <c r="C4" s="261" t="s">
        <v>21</v>
      </c>
      <c r="D4" s="261" t="s">
        <v>22</v>
      </c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</row>
    <row r="5" spans="1:18" x14ac:dyDescent="0.25">
      <c r="A5" s="261"/>
      <c r="B5" s="261"/>
      <c r="C5" s="261"/>
      <c r="D5" s="266"/>
      <c r="E5" s="267"/>
      <c r="F5" s="268"/>
      <c r="G5" s="257" t="s">
        <v>6</v>
      </c>
      <c r="H5" s="257"/>
      <c r="I5" s="257"/>
      <c r="J5" s="261"/>
      <c r="K5" s="261"/>
      <c r="L5" s="261"/>
      <c r="M5" s="261"/>
      <c r="N5" s="261"/>
      <c r="O5" s="261"/>
      <c r="P5" s="261"/>
      <c r="Q5" s="261"/>
      <c r="R5" s="261"/>
    </row>
    <row r="6" spans="1:18" ht="122.25" customHeight="1" x14ac:dyDescent="0.25">
      <c r="A6" s="261"/>
      <c r="B6" s="261"/>
      <c r="C6" s="261"/>
      <c r="D6" s="269" t="s">
        <v>23</v>
      </c>
      <c r="E6" s="269"/>
      <c r="F6" s="269"/>
      <c r="G6" s="269" t="s">
        <v>24</v>
      </c>
      <c r="H6" s="269"/>
      <c r="I6" s="269"/>
      <c r="J6" s="270" t="s">
        <v>240</v>
      </c>
      <c r="K6" s="270"/>
      <c r="L6" s="270"/>
      <c r="M6" s="261" t="s">
        <v>26</v>
      </c>
      <c r="N6" s="269" t="s">
        <v>27</v>
      </c>
      <c r="O6" s="269" t="s">
        <v>28</v>
      </c>
      <c r="P6" s="269"/>
      <c r="Q6" s="269"/>
      <c r="R6" s="269"/>
    </row>
    <row r="7" spans="1:18" ht="46.5" customHeight="1" x14ac:dyDescent="0.25">
      <c r="A7" s="261"/>
      <c r="B7" s="261"/>
      <c r="C7" s="261"/>
      <c r="D7" s="171" t="s">
        <v>249</v>
      </c>
      <c r="E7" s="210" t="s">
        <v>241</v>
      </c>
      <c r="F7" s="210" t="s">
        <v>250</v>
      </c>
      <c r="G7" s="171" t="s">
        <v>249</v>
      </c>
      <c r="H7" s="210" t="s">
        <v>241</v>
      </c>
      <c r="I7" s="210" t="s">
        <v>250</v>
      </c>
      <c r="J7" s="210" t="s">
        <v>249</v>
      </c>
      <c r="K7" s="210" t="s">
        <v>241</v>
      </c>
      <c r="L7" s="210" t="s">
        <v>250</v>
      </c>
      <c r="M7" s="261"/>
      <c r="N7" s="269"/>
      <c r="O7" s="171" t="s">
        <v>249</v>
      </c>
      <c r="P7" s="210" t="s">
        <v>241</v>
      </c>
      <c r="Q7" s="210" t="s">
        <v>250</v>
      </c>
      <c r="R7" s="211" t="s">
        <v>29</v>
      </c>
    </row>
    <row r="8" spans="1:18" x14ac:dyDescent="0.25">
      <c r="A8" s="214">
        <v>1</v>
      </c>
      <c r="B8" s="214">
        <v>2</v>
      </c>
      <c r="C8" s="214">
        <v>3</v>
      </c>
      <c r="D8" s="172">
        <v>4</v>
      </c>
      <c r="E8" s="172">
        <v>5</v>
      </c>
      <c r="F8" s="172">
        <v>6</v>
      </c>
      <c r="G8" s="173">
        <v>7</v>
      </c>
      <c r="H8" s="173">
        <v>8</v>
      </c>
      <c r="I8" s="173">
        <v>9</v>
      </c>
      <c r="J8" s="173">
        <v>10</v>
      </c>
      <c r="K8" s="173">
        <v>11</v>
      </c>
      <c r="L8" s="173">
        <v>12</v>
      </c>
      <c r="M8" s="173">
        <v>13</v>
      </c>
      <c r="N8" s="173">
        <v>14</v>
      </c>
      <c r="O8" s="173">
        <v>15</v>
      </c>
      <c r="P8" s="173">
        <v>16</v>
      </c>
      <c r="Q8" s="173">
        <v>17</v>
      </c>
      <c r="R8" s="173">
        <v>16</v>
      </c>
    </row>
    <row r="9" spans="1:18" x14ac:dyDescent="0.25">
      <c r="A9" s="174" t="s">
        <v>30</v>
      </c>
      <c r="B9" s="214">
        <v>100</v>
      </c>
      <c r="C9" s="214" t="s">
        <v>31</v>
      </c>
      <c r="D9" s="175">
        <f>D12+D10+D19+D20</f>
        <v>15894052.609999999</v>
      </c>
      <c r="E9" s="175">
        <f>E12+E10+E19+E20</f>
        <v>989120</v>
      </c>
      <c r="F9" s="175">
        <f t="shared" ref="F9" si="0">F12+F10+F19+F20</f>
        <v>162915</v>
      </c>
      <c r="G9" s="176">
        <f>G12</f>
        <v>13568268.119999999</v>
      </c>
      <c r="H9" s="176">
        <f t="shared" ref="H9:I9" si="1">H12</f>
        <v>845114</v>
      </c>
      <c r="I9" s="176">
        <f t="shared" si="1"/>
        <v>18909</v>
      </c>
      <c r="J9" s="176">
        <f>J19</f>
        <v>2062987.8599999999</v>
      </c>
      <c r="K9" s="176">
        <f>K19</f>
        <v>0</v>
      </c>
      <c r="L9" s="176">
        <f>L19</f>
        <v>0</v>
      </c>
      <c r="M9" s="176"/>
      <c r="N9" s="176"/>
      <c r="O9" s="176">
        <f>O12+O20+O10</f>
        <v>262796.63</v>
      </c>
      <c r="P9" s="176">
        <f t="shared" ref="P9:Q9" si="2">P12+P20+P10</f>
        <v>144006</v>
      </c>
      <c r="Q9" s="176">
        <f t="shared" si="2"/>
        <v>144006</v>
      </c>
      <c r="R9" s="176"/>
    </row>
    <row r="10" spans="1:18" x14ac:dyDescent="0.25">
      <c r="A10" s="177" t="s">
        <v>6</v>
      </c>
      <c r="B10" s="261">
        <v>120</v>
      </c>
      <c r="C10" s="262">
        <v>121</v>
      </c>
      <c r="D10" s="260">
        <f>O10</f>
        <v>41850</v>
      </c>
      <c r="E10" s="260">
        <f t="shared" ref="E10:F10" si="3">P10</f>
        <v>41850</v>
      </c>
      <c r="F10" s="260">
        <f t="shared" si="3"/>
        <v>41850</v>
      </c>
      <c r="G10" s="256" t="s">
        <v>31</v>
      </c>
      <c r="H10" s="256" t="s">
        <v>31</v>
      </c>
      <c r="I10" s="256" t="s">
        <v>31</v>
      </c>
      <c r="J10" s="256" t="s">
        <v>31</v>
      </c>
      <c r="K10" s="256" t="s">
        <v>31</v>
      </c>
      <c r="L10" s="256" t="s">
        <v>31</v>
      </c>
      <c r="M10" s="256" t="s">
        <v>31</v>
      </c>
      <c r="N10" s="256" t="s">
        <v>31</v>
      </c>
      <c r="O10" s="256">
        <v>41850</v>
      </c>
      <c r="P10" s="256">
        <v>41850</v>
      </c>
      <c r="Q10" s="256">
        <v>41850</v>
      </c>
      <c r="R10" s="256" t="s">
        <v>31</v>
      </c>
    </row>
    <row r="11" spans="1:18" x14ac:dyDescent="0.25">
      <c r="A11" s="174" t="s">
        <v>100</v>
      </c>
      <c r="B11" s="261"/>
      <c r="C11" s="263"/>
      <c r="D11" s="260"/>
      <c r="E11" s="260"/>
      <c r="F11" s="260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</row>
    <row r="12" spans="1:18" x14ac:dyDescent="0.25">
      <c r="A12" s="174" t="s">
        <v>32</v>
      </c>
      <c r="B12" s="257">
        <v>130</v>
      </c>
      <c r="C12" s="215">
        <v>130</v>
      </c>
      <c r="D12" s="175">
        <f>D14+D16+D13+D15</f>
        <v>13765041.119999999</v>
      </c>
      <c r="E12" s="213">
        <f t="shared" ref="E12:I12" si="4">E14+E16+E13+E15</f>
        <v>947270</v>
      </c>
      <c r="F12" s="213">
        <f t="shared" si="4"/>
        <v>121065</v>
      </c>
      <c r="G12" s="213">
        <f t="shared" si="4"/>
        <v>13568268.119999999</v>
      </c>
      <c r="H12" s="213">
        <f t="shared" si="4"/>
        <v>845114</v>
      </c>
      <c r="I12" s="213">
        <f t="shared" si="4"/>
        <v>18909</v>
      </c>
      <c r="J12" s="178" t="s">
        <v>31</v>
      </c>
      <c r="K12" s="178" t="s">
        <v>31</v>
      </c>
      <c r="L12" s="178" t="s">
        <v>31</v>
      </c>
      <c r="M12" s="178" t="s">
        <v>31</v>
      </c>
      <c r="N12" s="178"/>
      <c r="O12" s="176">
        <f>O16+O14+O15</f>
        <v>196773</v>
      </c>
      <c r="P12" s="176">
        <f t="shared" ref="P12:Q12" si="5">P16+P14+P15</f>
        <v>102156</v>
      </c>
      <c r="Q12" s="176">
        <f t="shared" si="5"/>
        <v>102156</v>
      </c>
      <c r="R12" s="178"/>
    </row>
    <row r="13" spans="1:18" ht="75" x14ac:dyDescent="0.25">
      <c r="A13" s="179" t="s">
        <v>101</v>
      </c>
      <c r="B13" s="258"/>
      <c r="C13" s="215">
        <v>131</v>
      </c>
      <c r="D13" s="175">
        <f>G13+J13+M13+N13+O13+R13</f>
        <v>13568268.119999999</v>
      </c>
      <c r="E13" s="175">
        <f>H13+K13+P13</f>
        <v>845114</v>
      </c>
      <c r="F13" s="175">
        <f>I13+L13+Q13</f>
        <v>18909</v>
      </c>
      <c r="G13" s="178">
        <f>14072619-495.69-33210.8-1044000+573355.61</f>
        <v>13568268.119999999</v>
      </c>
      <c r="H13" s="178">
        <v>845114</v>
      </c>
      <c r="I13" s="178">
        <f>18909</f>
        <v>18909</v>
      </c>
      <c r="J13" s="178"/>
      <c r="K13" s="178"/>
      <c r="L13" s="178"/>
      <c r="M13" s="178"/>
      <c r="N13" s="178"/>
      <c r="O13" s="178"/>
      <c r="P13" s="178"/>
      <c r="Q13" s="178"/>
      <c r="R13" s="178"/>
    </row>
    <row r="14" spans="1:18" ht="30" x14ac:dyDescent="0.25">
      <c r="A14" s="174" t="s">
        <v>102</v>
      </c>
      <c r="B14" s="258"/>
      <c r="C14" s="215">
        <v>131</v>
      </c>
      <c r="D14" s="175">
        <f>G14+J14+M14+N14+O14+R14</f>
        <v>95550</v>
      </c>
      <c r="E14" s="175">
        <f t="shared" ref="E14:E16" si="6">H14+K14+P14</f>
        <v>95550</v>
      </c>
      <c r="F14" s="175">
        <f>I14+Q14</f>
        <v>95550</v>
      </c>
      <c r="G14" s="178"/>
      <c r="H14" s="178"/>
      <c r="I14" s="178"/>
      <c r="J14" s="178"/>
      <c r="K14" s="178"/>
      <c r="L14" s="178"/>
      <c r="M14" s="178"/>
      <c r="N14" s="178"/>
      <c r="O14" s="178">
        <f>95550</f>
        <v>95550</v>
      </c>
      <c r="P14" s="216">
        <f>95550</f>
        <v>95550</v>
      </c>
      <c r="Q14" s="216">
        <f>95550</f>
        <v>95550</v>
      </c>
      <c r="R14" s="178"/>
    </row>
    <row r="15" spans="1:18" x14ac:dyDescent="0.25">
      <c r="A15" s="174" t="s">
        <v>257</v>
      </c>
      <c r="B15" s="258"/>
      <c r="C15" s="215">
        <v>135</v>
      </c>
      <c r="D15" s="213">
        <f>G15+J15+M15+N15+O15+R15</f>
        <v>101223</v>
      </c>
      <c r="E15" s="213">
        <f t="shared" ref="E15" si="7">H15+K15+P15</f>
        <v>6606</v>
      </c>
      <c r="F15" s="213">
        <f>I15+Q15</f>
        <v>6606</v>
      </c>
      <c r="G15" s="216"/>
      <c r="H15" s="216"/>
      <c r="I15" s="216"/>
      <c r="J15" s="216"/>
      <c r="K15" s="216"/>
      <c r="L15" s="216"/>
      <c r="M15" s="216"/>
      <c r="N15" s="216"/>
      <c r="O15" s="216">
        <v>101223</v>
      </c>
      <c r="P15" s="216">
        <f>6606</f>
        <v>6606</v>
      </c>
      <c r="Q15" s="216">
        <f>6606</f>
        <v>6606</v>
      </c>
      <c r="R15" s="216"/>
    </row>
    <row r="16" spans="1:18" ht="33.75" customHeight="1" x14ac:dyDescent="0.25">
      <c r="A16" s="174" t="s">
        <v>103</v>
      </c>
      <c r="B16" s="259"/>
      <c r="C16" s="215">
        <v>131</v>
      </c>
      <c r="D16" s="175">
        <f>G16+J16+M16+N16+O16+R16</f>
        <v>0</v>
      </c>
      <c r="E16" s="175">
        <f t="shared" si="6"/>
        <v>0</v>
      </c>
      <c r="F16" s="175">
        <f>I16+Q16</f>
        <v>0</v>
      </c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</row>
    <row r="17" spans="1:18" ht="30" x14ac:dyDescent="0.25">
      <c r="A17" s="174" t="s">
        <v>33</v>
      </c>
      <c r="B17" s="214">
        <v>140</v>
      </c>
      <c r="C17" s="174"/>
      <c r="D17" s="175">
        <f>O17</f>
        <v>0</v>
      </c>
      <c r="E17" s="175">
        <f>P17</f>
        <v>0</v>
      </c>
      <c r="F17" s="175">
        <f>Q17</f>
        <v>0</v>
      </c>
      <c r="G17" s="178" t="s">
        <v>31</v>
      </c>
      <c r="H17" s="178"/>
      <c r="I17" s="178"/>
      <c r="J17" s="178" t="s">
        <v>31</v>
      </c>
      <c r="K17" s="178" t="s">
        <v>31</v>
      </c>
      <c r="L17" s="178" t="s">
        <v>31</v>
      </c>
      <c r="M17" s="178" t="s">
        <v>31</v>
      </c>
      <c r="N17" s="178" t="s">
        <v>31</v>
      </c>
      <c r="O17" s="178"/>
      <c r="P17" s="178"/>
      <c r="Q17" s="178"/>
      <c r="R17" s="178" t="s">
        <v>31</v>
      </c>
    </row>
    <row r="18" spans="1:18" ht="60" x14ac:dyDescent="0.25">
      <c r="A18" s="174" t="s">
        <v>34</v>
      </c>
      <c r="B18" s="214">
        <v>150</v>
      </c>
      <c r="C18" s="174"/>
      <c r="D18" s="175">
        <f>O18</f>
        <v>0</v>
      </c>
      <c r="E18" s="175">
        <f>H18+P18</f>
        <v>0</v>
      </c>
      <c r="F18" s="175">
        <f>I18+Q18</f>
        <v>0</v>
      </c>
      <c r="G18" s="178" t="s">
        <v>31</v>
      </c>
      <c r="H18" s="178"/>
      <c r="I18" s="178"/>
      <c r="J18" s="178" t="s">
        <v>31</v>
      </c>
      <c r="K18" s="178" t="s">
        <v>31</v>
      </c>
      <c r="L18" s="178" t="s">
        <v>31</v>
      </c>
      <c r="M18" s="178" t="s">
        <v>31</v>
      </c>
      <c r="N18" s="178" t="s">
        <v>31</v>
      </c>
      <c r="O18" s="178"/>
      <c r="P18" s="178"/>
      <c r="Q18" s="178"/>
      <c r="R18" s="178" t="s">
        <v>31</v>
      </c>
    </row>
    <row r="19" spans="1:18" ht="18" customHeight="1" x14ac:dyDescent="0.25">
      <c r="A19" s="174" t="s">
        <v>35</v>
      </c>
      <c r="B19" s="214">
        <v>150</v>
      </c>
      <c r="C19" s="215">
        <v>152</v>
      </c>
      <c r="D19" s="175">
        <f>J19+M19</f>
        <v>2062987.8599999999</v>
      </c>
      <c r="E19" s="175">
        <f>K19</f>
        <v>0</v>
      </c>
      <c r="F19" s="175">
        <f>L19</f>
        <v>0</v>
      </c>
      <c r="G19" s="178" t="s">
        <v>31</v>
      </c>
      <c r="H19" s="178"/>
      <c r="I19" s="178"/>
      <c r="J19" s="178">
        <f>191038+3507.09+13508.1+11097.77+495.69+33210.8+15630+165102.24+1335797.76+162835.37+845+12000+117920.04</f>
        <v>2062987.8599999999</v>
      </c>
      <c r="K19" s="178"/>
      <c r="L19" s="178"/>
      <c r="M19" s="178"/>
      <c r="N19" s="178" t="s">
        <v>31</v>
      </c>
      <c r="O19" s="178" t="s">
        <v>31</v>
      </c>
      <c r="P19" s="178"/>
      <c r="Q19" s="178"/>
      <c r="R19" s="178" t="s">
        <v>31</v>
      </c>
    </row>
    <row r="20" spans="1:18" ht="67.5" customHeight="1" x14ac:dyDescent="0.25">
      <c r="A20" s="174" t="s">
        <v>258</v>
      </c>
      <c r="B20" s="214">
        <v>150</v>
      </c>
      <c r="C20" s="215">
        <v>155</v>
      </c>
      <c r="D20" s="175">
        <f>O20</f>
        <v>24173.63</v>
      </c>
      <c r="E20" s="175">
        <f>H20+P20</f>
        <v>0</v>
      </c>
      <c r="F20" s="175">
        <f>I20+Q20</f>
        <v>0</v>
      </c>
      <c r="G20" s="178" t="s">
        <v>31</v>
      </c>
      <c r="H20" s="178"/>
      <c r="I20" s="178"/>
      <c r="J20" s="178" t="s">
        <v>31</v>
      </c>
      <c r="K20" s="178" t="s">
        <v>31</v>
      </c>
      <c r="L20" s="178" t="s">
        <v>31</v>
      </c>
      <c r="M20" s="178" t="s">
        <v>31</v>
      </c>
      <c r="N20" s="178" t="s">
        <v>31</v>
      </c>
      <c r="O20" s="178">
        <v>24173.63</v>
      </c>
      <c r="P20" s="178"/>
      <c r="Q20" s="178"/>
      <c r="R20" s="178"/>
    </row>
    <row r="21" spans="1:18" x14ac:dyDescent="0.25">
      <c r="A21" s="174" t="s">
        <v>36</v>
      </c>
      <c r="B21" s="214">
        <v>180</v>
      </c>
      <c r="C21" s="214" t="s">
        <v>31</v>
      </c>
      <c r="D21" s="175">
        <f>O21</f>
        <v>0</v>
      </c>
      <c r="E21" s="175">
        <f>H21+P21</f>
        <v>0</v>
      </c>
      <c r="F21" s="175">
        <f>I21+Q21</f>
        <v>0</v>
      </c>
      <c r="G21" s="178" t="s">
        <v>31</v>
      </c>
      <c r="H21" s="178"/>
      <c r="I21" s="178"/>
      <c r="J21" s="178" t="s">
        <v>31</v>
      </c>
      <c r="K21" s="178" t="s">
        <v>31</v>
      </c>
      <c r="L21" s="178" t="s">
        <v>31</v>
      </c>
      <c r="M21" s="178" t="s">
        <v>31</v>
      </c>
      <c r="N21" s="178" t="s">
        <v>31</v>
      </c>
      <c r="O21" s="178"/>
      <c r="P21" s="178"/>
      <c r="Q21" s="178"/>
      <c r="R21" s="178" t="s">
        <v>31</v>
      </c>
    </row>
    <row r="22" spans="1:18" x14ac:dyDescent="0.25">
      <c r="A22" s="180" t="s">
        <v>37</v>
      </c>
      <c r="B22" s="181">
        <v>200</v>
      </c>
      <c r="C22" s="181" t="s">
        <v>31</v>
      </c>
      <c r="D22" s="182">
        <f>D23+D30+D36</f>
        <v>15922838.560000001</v>
      </c>
      <c r="E22" s="182">
        <f>E23+E30+E36</f>
        <v>989120</v>
      </c>
      <c r="F22" s="182">
        <f t="shared" ref="F22" si="8">F23+F30+F36</f>
        <v>162915</v>
      </c>
      <c r="G22" s="183">
        <f>G23+G30+G36</f>
        <v>13568268.120000001</v>
      </c>
      <c r="H22" s="183">
        <f t="shared" ref="H22:R22" si="9">H23+H30+H36</f>
        <v>845114</v>
      </c>
      <c r="I22" s="183">
        <f t="shared" si="9"/>
        <v>18909</v>
      </c>
      <c r="J22" s="183">
        <f t="shared" si="9"/>
        <v>2062987.8599999999</v>
      </c>
      <c r="K22" s="183">
        <f t="shared" si="9"/>
        <v>0</v>
      </c>
      <c r="L22" s="183">
        <f t="shared" si="9"/>
        <v>0</v>
      </c>
      <c r="M22" s="183">
        <f t="shared" si="9"/>
        <v>0</v>
      </c>
      <c r="N22" s="183">
        <f t="shared" si="9"/>
        <v>0</v>
      </c>
      <c r="O22" s="183">
        <f>O23+O30+O36</f>
        <v>291582.58</v>
      </c>
      <c r="P22" s="183">
        <f>P23+P30+P36</f>
        <v>144006</v>
      </c>
      <c r="Q22" s="183">
        <f t="shared" ref="Q22" si="10">Q23+Q30+Q36</f>
        <v>144006</v>
      </c>
      <c r="R22" s="183">
        <f t="shared" si="9"/>
        <v>0</v>
      </c>
    </row>
    <row r="23" spans="1:18" x14ac:dyDescent="0.25">
      <c r="A23" s="184" t="s">
        <v>38</v>
      </c>
      <c r="B23" s="181">
        <v>210</v>
      </c>
      <c r="C23" s="184"/>
      <c r="D23" s="182">
        <f>G23+J23+M23+N23+O23</f>
        <v>11464870.58</v>
      </c>
      <c r="E23" s="182">
        <f>H23+P23</f>
        <v>79723.63</v>
      </c>
      <c r="F23" s="182">
        <f>I23+Q23</f>
        <v>79723.63</v>
      </c>
      <c r="G23" s="185">
        <f t="shared" ref="G23:R23" si="11">G24+G25+G26</f>
        <v>11356361</v>
      </c>
      <c r="H23" s="185">
        <f t="shared" si="11"/>
        <v>0</v>
      </c>
      <c r="I23" s="185">
        <f t="shared" si="11"/>
        <v>0</v>
      </c>
      <c r="J23" s="185">
        <f t="shared" si="11"/>
        <v>0</v>
      </c>
      <c r="K23" s="185">
        <f t="shared" si="11"/>
        <v>0</v>
      </c>
      <c r="L23" s="185">
        <f t="shared" si="11"/>
        <v>0</v>
      </c>
      <c r="M23" s="185">
        <f t="shared" si="11"/>
        <v>0</v>
      </c>
      <c r="N23" s="185">
        <f t="shared" si="11"/>
        <v>0</v>
      </c>
      <c r="O23" s="185">
        <f>O24+O25+O26</f>
        <v>108509.58000000002</v>
      </c>
      <c r="P23" s="185">
        <f t="shared" ref="P23:Q23" si="12">P24+P25+P26</f>
        <v>79723.63</v>
      </c>
      <c r="Q23" s="185">
        <f t="shared" si="12"/>
        <v>79723.63</v>
      </c>
      <c r="R23" s="185">
        <f t="shared" si="11"/>
        <v>0</v>
      </c>
    </row>
    <row r="24" spans="1:18" x14ac:dyDescent="0.25">
      <c r="A24" s="186" t="s">
        <v>104</v>
      </c>
      <c r="B24" s="253">
        <v>211</v>
      </c>
      <c r="C24" s="187">
        <v>111</v>
      </c>
      <c r="D24" s="182">
        <f>G24+J24+M24+N24+O24</f>
        <v>8805583.6799999997</v>
      </c>
      <c r="E24" s="182">
        <f>H24+P24+K24</f>
        <v>61231.66</v>
      </c>
      <c r="F24" s="182">
        <f>I24+Q24+L24</f>
        <v>61231.66</v>
      </c>
      <c r="G24" s="188">
        <f>8722243</f>
        <v>8722243</v>
      </c>
      <c r="H24" s="188"/>
      <c r="I24" s="188"/>
      <c r="J24" s="188"/>
      <c r="K24" s="188"/>
      <c r="L24" s="188"/>
      <c r="M24" s="188"/>
      <c r="N24" s="188"/>
      <c r="O24" s="188">
        <f>61231.66+22109.02</f>
        <v>83340.680000000008</v>
      </c>
      <c r="P24" s="188">
        <v>61231.66</v>
      </c>
      <c r="Q24" s="188">
        <v>61231.66</v>
      </c>
      <c r="R24" s="188"/>
    </row>
    <row r="25" spans="1:18" x14ac:dyDescent="0.25">
      <c r="A25" s="184" t="s">
        <v>92</v>
      </c>
      <c r="B25" s="254"/>
      <c r="C25" s="181">
        <v>119</v>
      </c>
      <c r="D25" s="182">
        <f>G25+J25+M25+N25+O25</f>
        <v>2658286.9</v>
      </c>
      <c r="E25" s="182">
        <f t="shared" ref="E25:F26" si="13">H25+P25+K25</f>
        <v>18491.97</v>
      </c>
      <c r="F25" s="182">
        <f t="shared" si="13"/>
        <v>18491.97</v>
      </c>
      <c r="G25" s="189">
        <f>2634118-1000</f>
        <v>2633118</v>
      </c>
      <c r="H25" s="189"/>
      <c r="I25" s="189"/>
      <c r="J25" s="189"/>
      <c r="K25" s="189"/>
      <c r="L25" s="189"/>
      <c r="M25" s="189"/>
      <c r="N25" s="189"/>
      <c r="O25" s="189">
        <f>18491.97+6676.93</f>
        <v>25168.9</v>
      </c>
      <c r="P25" s="212">
        <v>18491.97</v>
      </c>
      <c r="Q25" s="212">
        <v>18491.97</v>
      </c>
      <c r="R25" s="189"/>
    </row>
    <row r="26" spans="1:18" x14ac:dyDescent="0.25">
      <c r="A26" s="184" t="s">
        <v>93</v>
      </c>
      <c r="B26" s="255"/>
      <c r="C26" s="181">
        <v>112</v>
      </c>
      <c r="D26" s="182">
        <f>G26+J26+M26+N26+O26</f>
        <v>1000</v>
      </c>
      <c r="E26" s="182">
        <f t="shared" si="13"/>
        <v>0</v>
      </c>
      <c r="F26" s="182">
        <f t="shared" si="13"/>
        <v>0</v>
      </c>
      <c r="G26" s="189">
        <f>1000</f>
        <v>1000</v>
      </c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</row>
    <row r="27" spans="1:18" x14ac:dyDescent="0.25">
      <c r="A27" s="184" t="s">
        <v>39</v>
      </c>
      <c r="B27" s="181">
        <v>220</v>
      </c>
      <c r="C27" s="181"/>
      <c r="D27" s="182">
        <f>G27+J27+M27+N27+O27</f>
        <v>0</v>
      </c>
      <c r="E27" s="182"/>
      <c r="F27" s="182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</row>
    <row r="28" spans="1:18" x14ac:dyDescent="0.25">
      <c r="A28" s="190" t="s">
        <v>4</v>
      </c>
      <c r="B28" s="184"/>
      <c r="C28" s="181"/>
      <c r="D28" s="182">
        <f t="shared" ref="D28:D48" si="14">G28+J28+M28+N28+O28</f>
        <v>0</v>
      </c>
      <c r="E28" s="182"/>
      <c r="F28" s="182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</row>
    <row r="29" spans="1:18" x14ac:dyDescent="0.25">
      <c r="A29" s="184" t="s">
        <v>40</v>
      </c>
      <c r="B29" s="181">
        <v>230</v>
      </c>
      <c r="C29" s="181"/>
      <c r="D29" s="182">
        <f t="shared" si="14"/>
        <v>0</v>
      </c>
      <c r="E29" s="182"/>
      <c r="F29" s="182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</row>
    <row r="30" spans="1:18" x14ac:dyDescent="0.25">
      <c r="A30" s="190" t="s">
        <v>4</v>
      </c>
      <c r="B30" s="184"/>
      <c r="C30" s="181"/>
      <c r="D30" s="182">
        <f>G30+J30+M30+N30+O30</f>
        <v>0</v>
      </c>
      <c r="E30" s="182">
        <f>H30+K30+P30</f>
        <v>0</v>
      </c>
      <c r="F30" s="182">
        <f>I30+L30+Q30</f>
        <v>0</v>
      </c>
      <c r="G30" s="189">
        <f>G31+G32+G33+G34</f>
        <v>0</v>
      </c>
      <c r="H30" s="189">
        <f t="shared" ref="H30:R30" si="15">H31+H32+H33+H34</f>
        <v>0</v>
      </c>
      <c r="I30" s="189">
        <f t="shared" si="15"/>
        <v>0</v>
      </c>
      <c r="J30" s="189">
        <f t="shared" si="15"/>
        <v>0</v>
      </c>
      <c r="K30" s="189">
        <f t="shared" si="15"/>
        <v>0</v>
      </c>
      <c r="L30" s="189">
        <f t="shared" si="15"/>
        <v>0</v>
      </c>
      <c r="M30" s="189">
        <f t="shared" si="15"/>
        <v>0</v>
      </c>
      <c r="N30" s="189">
        <f t="shared" si="15"/>
        <v>0</v>
      </c>
      <c r="O30" s="189">
        <f t="shared" si="15"/>
        <v>0</v>
      </c>
      <c r="P30" s="189">
        <f t="shared" si="15"/>
        <v>0</v>
      </c>
      <c r="Q30" s="189">
        <f t="shared" si="15"/>
        <v>0</v>
      </c>
      <c r="R30" s="189">
        <f t="shared" si="15"/>
        <v>0</v>
      </c>
    </row>
    <row r="31" spans="1:18" x14ac:dyDescent="0.25">
      <c r="A31" s="184" t="s">
        <v>107</v>
      </c>
      <c r="B31" s="250">
        <v>240</v>
      </c>
      <c r="C31" s="181">
        <v>831</v>
      </c>
      <c r="D31" s="182">
        <f>G31+J31+M31+N31+O31</f>
        <v>0</v>
      </c>
      <c r="E31" s="182"/>
      <c r="F31" s="182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</row>
    <row r="32" spans="1:18" x14ac:dyDescent="0.25">
      <c r="A32" s="184" t="s">
        <v>108</v>
      </c>
      <c r="B32" s="250"/>
      <c r="C32" s="181">
        <v>851</v>
      </c>
      <c r="D32" s="182">
        <f t="shared" si="14"/>
        <v>0</v>
      </c>
      <c r="E32" s="182"/>
      <c r="F32" s="182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</row>
    <row r="33" spans="1:18" x14ac:dyDescent="0.25">
      <c r="A33" s="184" t="s">
        <v>109</v>
      </c>
      <c r="B33" s="250"/>
      <c r="C33" s="181">
        <v>852</v>
      </c>
      <c r="D33" s="182">
        <f t="shared" si="14"/>
        <v>0</v>
      </c>
      <c r="E33" s="182"/>
      <c r="F33" s="182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</row>
    <row r="34" spans="1:18" x14ac:dyDescent="0.25">
      <c r="A34" s="184" t="s">
        <v>110</v>
      </c>
      <c r="B34" s="184"/>
      <c r="C34" s="181">
        <v>853</v>
      </c>
      <c r="D34" s="182">
        <f t="shared" si="14"/>
        <v>0</v>
      </c>
      <c r="E34" s="182"/>
      <c r="F34" s="182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</row>
    <row r="35" spans="1:18" ht="30" x14ac:dyDescent="0.25">
      <c r="A35" s="184" t="s">
        <v>41</v>
      </c>
      <c r="B35" s="181">
        <v>250</v>
      </c>
      <c r="C35" s="181"/>
      <c r="D35" s="182">
        <f t="shared" si="14"/>
        <v>0</v>
      </c>
      <c r="E35" s="182"/>
      <c r="F35" s="182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</row>
    <row r="36" spans="1:18" ht="30" x14ac:dyDescent="0.25">
      <c r="A36" s="184" t="s">
        <v>42</v>
      </c>
      <c r="B36" s="253">
        <v>260</v>
      </c>
      <c r="C36" s="181" t="s">
        <v>31</v>
      </c>
      <c r="D36" s="182">
        <f>G36+J36+M36+N36+O36</f>
        <v>4457967.9800000004</v>
      </c>
      <c r="E36" s="182">
        <f>E38</f>
        <v>909396.37</v>
      </c>
      <c r="F36" s="182">
        <f t="shared" ref="F36:R36" si="16">F37+F38</f>
        <v>83191.37</v>
      </c>
      <c r="G36" s="185">
        <f t="shared" si="16"/>
        <v>2211907.12</v>
      </c>
      <c r="H36" s="185">
        <f t="shared" si="16"/>
        <v>845114</v>
      </c>
      <c r="I36" s="185">
        <f t="shared" si="16"/>
        <v>18909</v>
      </c>
      <c r="J36" s="185">
        <f t="shared" si="16"/>
        <v>2062987.8599999999</v>
      </c>
      <c r="K36" s="185">
        <f t="shared" si="16"/>
        <v>0</v>
      </c>
      <c r="L36" s="185">
        <f t="shared" si="16"/>
        <v>0</v>
      </c>
      <c r="M36" s="185">
        <f t="shared" si="16"/>
        <v>0</v>
      </c>
      <c r="N36" s="185">
        <f t="shared" si="16"/>
        <v>0</v>
      </c>
      <c r="O36" s="185">
        <f t="shared" si="16"/>
        <v>183073</v>
      </c>
      <c r="P36" s="185">
        <f t="shared" si="16"/>
        <v>64282.37</v>
      </c>
      <c r="Q36" s="185">
        <f t="shared" si="16"/>
        <v>64282.37</v>
      </c>
      <c r="R36" s="185">
        <f t="shared" si="16"/>
        <v>0</v>
      </c>
    </row>
    <row r="37" spans="1:18" ht="30" x14ac:dyDescent="0.25">
      <c r="A37" s="184" t="s">
        <v>105</v>
      </c>
      <c r="B37" s="254"/>
      <c r="C37" s="191">
        <v>242</v>
      </c>
      <c r="D37" s="182">
        <f t="shared" si="14"/>
        <v>0</v>
      </c>
      <c r="E37" s="182"/>
      <c r="F37" s="182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</row>
    <row r="38" spans="1:18" ht="45" x14ac:dyDescent="0.25">
      <c r="A38" s="184" t="s">
        <v>106</v>
      </c>
      <c r="B38" s="255"/>
      <c r="C38" s="191">
        <v>244</v>
      </c>
      <c r="D38" s="182">
        <f>G38+J38+M38+N38+O38</f>
        <v>4457967.9800000004</v>
      </c>
      <c r="E38" s="182">
        <f>H38+P38+K38</f>
        <v>909396.37</v>
      </c>
      <c r="F38" s="182">
        <f>I38+Q38+L38</f>
        <v>83191.37</v>
      </c>
      <c r="G38" s="189">
        <f>2716258-495.69-33210.8-1044000+573355.61</f>
        <v>2211907.12</v>
      </c>
      <c r="H38" s="189">
        <f>845114</f>
        <v>845114</v>
      </c>
      <c r="I38" s="189">
        <f>18909</f>
        <v>18909</v>
      </c>
      <c r="J38" s="189">
        <f>191038+3507.09+13508.1+11097.77+495.69+33210.8+15630+165102.24+1335797.76+162835.37+845+12000+117920.04</f>
        <v>2062987.8599999999</v>
      </c>
      <c r="K38" s="189"/>
      <c r="L38" s="189"/>
      <c r="M38" s="189"/>
      <c r="N38" s="189"/>
      <c r="O38" s="189">
        <f>64282.37+24173.63+49617+45000</f>
        <v>183073</v>
      </c>
      <c r="P38" s="189">
        <v>64282.37</v>
      </c>
      <c r="Q38" s="189">
        <f>64282.37</f>
        <v>64282.37</v>
      </c>
      <c r="R38" s="189"/>
    </row>
    <row r="39" spans="1:18" x14ac:dyDescent="0.25">
      <c r="A39" s="184" t="s">
        <v>43</v>
      </c>
      <c r="B39" s="181">
        <v>300</v>
      </c>
      <c r="C39" s="181" t="s">
        <v>31</v>
      </c>
      <c r="D39" s="182">
        <f t="shared" si="14"/>
        <v>0</v>
      </c>
      <c r="E39" s="182"/>
      <c r="F39" s="182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</row>
    <row r="40" spans="1:18" x14ac:dyDescent="0.25">
      <c r="A40" s="184" t="s">
        <v>4</v>
      </c>
      <c r="B40" s="250">
        <v>310</v>
      </c>
      <c r="C40" s="250"/>
      <c r="D40" s="251">
        <f t="shared" si="14"/>
        <v>0</v>
      </c>
      <c r="E40" s="251"/>
      <c r="F40" s="251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</row>
    <row r="41" spans="1:18" x14ac:dyDescent="0.25">
      <c r="A41" s="184" t="s">
        <v>44</v>
      </c>
      <c r="B41" s="250"/>
      <c r="C41" s="250"/>
      <c r="D41" s="252"/>
      <c r="E41" s="252"/>
      <c r="F41" s="252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</row>
    <row r="42" spans="1:18" x14ac:dyDescent="0.25">
      <c r="A42" s="184" t="s">
        <v>45</v>
      </c>
      <c r="B42" s="181">
        <v>320</v>
      </c>
      <c r="C42" s="181"/>
      <c r="D42" s="182">
        <f t="shared" si="14"/>
        <v>0</v>
      </c>
      <c r="E42" s="182"/>
      <c r="F42" s="182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</row>
    <row r="43" spans="1:18" x14ac:dyDescent="0.25">
      <c r="A43" s="184" t="s">
        <v>46</v>
      </c>
      <c r="B43" s="181">
        <v>400</v>
      </c>
      <c r="C43" s="181"/>
      <c r="D43" s="182">
        <f t="shared" si="14"/>
        <v>0</v>
      </c>
      <c r="E43" s="182"/>
      <c r="F43" s="182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</row>
    <row r="44" spans="1:18" x14ac:dyDescent="0.25">
      <c r="A44" s="184" t="s">
        <v>47</v>
      </c>
      <c r="B44" s="250">
        <v>410</v>
      </c>
      <c r="C44" s="250"/>
      <c r="D44" s="251">
        <f t="shared" si="14"/>
        <v>0</v>
      </c>
      <c r="E44" s="251"/>
      <c r="F44" s="251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</row>
    <row r="45" spans="1:18" x14ac:dyDescent="0.25">
      <c r="A45" s="184" t="s">
        <v>48</v>
      </c>
      <c r="B45" s="250"/>
      <c r="C45" s="250"/>
      <c r="D45" s="252"/>
      <c r="E45" s="252"/>
      <c r="F45" s="252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</row>
    <row r="46" spans="1:18" x14ac:dyDescent="0.25">
      <c r="A46" s="184" t="s">
        <v>49</v>
      </c>
      <c r="B46" s="181">
        <v>420</v>
      </c>
      <c r="C46" s="181"/>
      <c r="D46" s="182">
        <f t="shared" si="14"/>
        <v>0</v>
      </c>
      <c r="E46" s="182"/>
      <c r="F46" s="182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</row>
    <row r="47" spans="1:18" x14ac:dyDescent="0.25">
      <c r="A47" s="184" t="s">
        <v>50</v>
      </c>
      <c r="B47" s="181">
        <v>500</v>
      </c>
      <c r="C47" s="181" t="s">
        <v>31</v>
      </c>
      <c r="D47" s="182">
        <f>G47+J47+M47+N47+O47</f>
        <v>28785.95</v>
      </c>
      <c r="E47" s="182"/>
      <c r="F47" s="182"/>
      <c r="G47" s="189"/>
      <c r="H47" s="189"/>
      <c r="I47" s="189"/>
      <c r="J47" s="189"/>
      <c r="K47" s="189"/>
      <c r="L47" s="189"/>
      <c r="M47" s="189"/>
      <c r="N47" s="189"/>
      <c r="O47" s="189">
        <v>28785.95</v>
      </c>
      <c r="P47" s="189"/>
      <c r="Q47" s="189"/>
      <c r="R47" s="189"/>
    </row>
    <row r="48" spans="1:18" x14ac:dyDescent="0.25">
      <c r="A48" s="184" t="s">
        <v>51</v>
      </c>
      <c r="B48" s="181">
        <v>600</v>
      </c>
      <c r="C48" s="181" t="s">
        <v>31</v>
      </c>
      <c r="D48" s="182">
        <f t="shared" si="14"/>
        <v>0</v>
      </c>
      <c r="E48" s="183">
        <f t="shared" ref="E48:R48" si="17">E47+E9-E22</f>
        <v>0</v>
      </c>
      <c r="F48" s="183">
        <f t="shared" si="17"/>
        <v>0</v>
      </c>
      <c r="G48" s="189">
        <f t="shared" si="17"/>
        <v>0</v>
      </c>
      <c r="H48" s="189">
        <f t="shared" si="17"/>
        <v>0</v>
      </c>
      <c r="I48" s="189">
        <f t="shared" si="17"/>
        <v>0</v>
      </c>
      <c r="J48" s="189">
        <f t="shared" si="17"/>
        <v>0</v>
      </c>
      <c r="K48" s="189">
        <f t="shared" si="17"/>
        <v>0</v>
      </c>
      <c r="L48" s="189">
        <f t="shared" si="17"/>
        <v>0</v>
      </c>
      <c r="M48" s="189">
        <f t="shared" si="17"/>
        <v>0</v>
      </c>
      <c r="N48" s="189">
        <f t="shared" si="17"/>
        <v>0</v>
      </c>
      <c r="O48" s="189">
        <f t="shared" si="17"/>
        <v>0</v>
      </c>
      <c r="P48" s="189">
        <f t="shared" si="17"/>
        <v>0</v>
      </c>
      <c r="Q48" s="189">
        <f t="shared" si="17"/>
        <v>0</v>
      </c>
      <c r="R48" s="189">
        <f t="shared" si="17"/>
        <v>0</v>
      </c>
    </row>
  </sheetData>
  <mergeCells count="68">
    <mergeCell ref="R10:R11"/>
    <mergeCell ref="A2:R3"/>
    <mergeCell ref="A4:A7"/>
    <mergeCell ref="B4:B7"/>
    <mergeCell ref="C4:C7"/>
    <mergeCell ref="D4:R4"/>
    <mergeCell ref="D5:F5"/>
    <mergeCell ref="G5:R5"/>
    <mergeCell ref="D6:F6"/>
    <mergeCell ref="G6:I6"/>
    <mergeCell ref="J6:L6"/>
    <mergeCell ref="M6:M7"/>
    <mergeCell ref="N6:N7"/>
    <mergeCell ref="O6:R6"/>
    <mergeCell ref="P10:P11"/>
    <mergeCell ref="Q10:Q11"/>
    <mergeCell ref="B12:B16"/>
    <mergeCell ref="I10:I11"/>
    <mergeCell ref="J10:J11"/>
    <mergeCell ref="K10:K11"/>
    <mergeCell ref="L10:L11"/>
    <mergeCell ref="E10:E11"/>
    <mergeCell ref="F10:F11"/>
    <mergeCell ref="B10:B11"/>
    <mergeCell ref="C10:C11"/>
    <mergeCell ref="D10:D11"/>
    <mergeCell ref="M10:M11"/>
    <mergeCell ref="N10:N11"/>
    <mergeCell ref="G10:G11"/>
    <mergeCell ref="H10:H11"/>
    <mergeCell ref="O10:O11"/>
    <mergeCell ref="J40:J41"/>
    <mergeCell ref="B24:B26"/>
    <mergeCell ref="B31:B33"/>
    <mergeCell ref="B36:B38"/>
    <mergeCell ref="B40:B41"/>
    <mergeCell ref="C40:C41"/>
    <mergeCell ref="D40:D41"/>
    <mergeCell ref="E40:E41"/>
    <mergeCell ref="F40:F41"/>
    <mergeCell ref="G40:G41"/>
    <mergeCell ref="H40:H41"/>
    <mergeCell ref="I40:I41"/>
    <mergeCell ref="Q40:Q41"/>
    <mergeCell ref="R40:R41"/>
    <mergeCell ref="B44:B45"/>
    <mergeCell ref="C44:C45"/>
    <mergeCell ref="D44:D45"/>
    <mergeCell ref="E44:E45"/>
    <mergeCell ref="F44:F45"/>
    <mergeCell ref="G44:G45"/>
    <mergeCell ref="H44:H45"/>
    <mergeCell ref="I44:I45"/>
    <mergeCell ref="K40:K41"/>
    <mergeCell ref="L40:L41"/>
    <mergeCell ref="M40:M41"/>
    <mergeCell ref="N40:N41"/>
    <mergeCell ref="O40:O41"/>
    <mergeCell ref="P40:P41"/>
    <mergeCell ref="P44:P45"/>
    <mergeCell ref="Q44:Q45"/>
    <mergeCell ref="R44:R45"/>
    <mergeCell ref="J44:J45"/>
    <mergeCell ref="K44:K45"/>
    <mergeCell ref="L44:L45"/>
    <mergeCell ref="M44:M45"/>
    <mergeCell ref="N44:N45"/>
    <mergeCell ref="O44:O45"/>
  </mergeCells>
  <hyperlinks>
    <hyperlink ref="J6" r:id="rId1" display="consultantplus://offline/ref=32CA238D502FECC813B9EBFB681B03B845AF5936CA1A47696EF4F3882945848FA5AD885F86121448N"/>
  </hyperlinks>
  <pageMargins left="0.31496062992125984" right="0.31496062992125984" top="0.74803149606299213" bottom="0.74803149606299213" header="0.31496062992125984" footer="0.31496062992125984"/>
  <pageSetup paperSize="9" scale="41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="50" zoomScaleNormal="100" zoomScaleSheetLayoutView="50" workbookViewId="0">
      <selection activeCell="A2" sqref="A2:L3"/>
    </sheetView>
  </sheetViews>
  <sheetFormatPr defaultRowHeight="15" x14ac:dyDescent="0.25"/>
  <cols>
    <col min="1" max="13" width="22.85546875" customWidth="1"/>
  </cols>
  <sheetData>
    <row r="1" spans="1:12" ht="26.25" customHeight="1" x14ac:dyDescent="0.3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 t="s">
        <v>70</v>
      </c>
    </row>
    <row r="2" spans="1:12" ht="63.75" customHeight="1" x14ac:dyDescent="0.25">
      <c r="A2" s="271" t="s">
        <v>270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</row>
    <row r="3" spans="1:12" ht="39.75" customHeight="1" x14ac:dyDescent="0.25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</row>
    <row r="4" spans="1:12" ht="138" customHeight="1" x14ac:dyDescent="0.25">
      <c r="A4" s="273" t="s">
        <v>1</v>
      </c>
      <c r="B4" s="273" t="s">
        <v>20</v>
      </c>
      <c r="C4" s="273" t="s">
        <v>52</v>
      </c>
      <c r="D4" s="273" t="s">
        <v>53</v>
      </c>
      <c r="E4" s="273"/>
      <c r="F4" s="273"/>
      <c r="G4" s="273"/>
      <c r="H4" s="273"/>
      <c r="I4" s="273"/>
      <c r="J4" s="273"/>
      <c r="K4" s="273"/>
      <c r="L4" s="273"/>
    </row>
    <row r="5" spans="1:12" ht="32.25" customHeight="1" x14ac:dyDescent="0.25">
      <c r="A5" s="273"/>
      <c r="B5" s="273"/>
      <c r="C5" s="273"/>
      <c r="D5" s="273" t="s">
        <v>54</v>
      </c>
      <c r="E5" s="273"/>
      <c r="F5" s="273"/>
      <c r="G5" s="273" t="s">
        <v>6</v>
      </c>
      <c r="H5" s="273"/>
      <c r="I5" s="273"/>
      <c r="J5" s="273"/>
      <c r="K5" s="273"/>
      <c r="L5" s="273"/>
    </row>
    <row r="6" spans="1:12" ht="114" customHeight="1" x14ac:dyDescent="0.25">
      <c r="A6" s="273"/>
      <c r="B6" s="273"/>
      <c r="C6" s="273"/>
      <c r="D6" s="273"/>
      <c r="E6" s="273"/>
      <c r="F6" s="273"/>
      <c r="G6" s="274" t="s">
        <v>55</v>
      </c>
      <c r="H6" s="274"/>
      <c r="I6" s="274"/>
      <c r="J6" s="274" t="s">
        <v>56</v>
      </c>
      <c r="K6" s="274"/>
      <c r="L6" s="274"/>
    </row>
    <row r="7" spans="1:12" ht="73.5" customHeight="1" x14ac:dyDescent="0.25">
      <c r="A7" s="273"/>
      <c r="B7" s="273"/>
      <c r="C7" s="273"/>
      <c r="D7" s="197" t="s">
        <v>251</v>
      </c>
      <c r="E7" s="197" t="s">
        <v>252</v>
      </c>
      <c r="F7" s="197" t="s">
        <v>253</v>
      </c>
      <c r="G7" s="197" t="s">
        <v>254</v>
      </c>
      <c r="H7" s="197" t="s">
        <v>252</v>
      </c>
      <c r="I7" s="197" t="s">
        <v>255</v>
      </c>
      <c r="J7" s="197" t="s">
        <v>254</v>
      </c>
      <c r="K7" s="197" t="s">
        <v>252</v>
      </c>
      <c r="L7" s="197" t="s">
        <v>255</v>
      </c>
    </row>
    <row r="8" spans="1:12" ht="36" customHeight="1" x14ac:dyDescent="0.25">
      <c r="A8" s="198">
        <v>1</v>
      </c>
      <c r="B8" s="198">
        <v>2</v>
      </c>
      <c r="C8" s="198">
        <v>3</v>
      </c>
      <c r="D8" s="198">
        <v>4</v>
      </c>
      <c r="E8" s="198">
        <v>5</v>
      </c>
      <c r="F8" s="198">
        <v>6</v>
      </c>
      <c r="G8" s="198">
        <v>7</v>
      </c>
      <c r="H8" s="198">
        <v>8</v>
      </c>
      <c r="I8" s="198">
        <v>9</v>
      </c>
      <c r="J8" s="198">
        <v>10</v>
      </c>
      <c r="K8" s="198">
        <v>11</v>
      </c>
      <c r="L8" s="198">
        <v>12</v>
      </c>
    </row>
    <row r="9" spans="1:12" ht="108.75" customHeight="1" x14ac:dyDescent="0.25">
      <c r="A9" s="199" t="s">
        <v>57</v>
      </c>
      <c r="B9" s="200" t="s">
        <v>174</v>
      </c>
      <c r="C9" s="198" t="s">
        <v>31</v>
      </c>
      <c r="D9" s="201">
        <f>G9</f>
        <v>4457967.9800000004</v>
      </c>
      <c r="E9" s="202">
        <f>H9+K9</f>
        <v>909396.37</v>
      </c>
      <c r="F9" s="202">
        <f>I9+L9</f>
        <v>83191.37</v>
      </c>
      <c r="G9" s="201">
        <f>таб2.!D36</f>
        <v>4457967.9800000004</v>
      </c>
      <c r="H9" s="203">
        <f>таб2.!E36</f>
        <v>909396.37</v>
      </c>
      <c r="I9" s="203">
        <f>таб2.!F36</f>
        <v>83191.37</v>
      </c>
      <c r="J9" s="199">
        <v>0</v>
      </c>
      <c r="K9" s="199">
        <v>0</v>
      </c>
      <c r="L9" s="199">
        <v>0</v>
      </c>
    </row>
    <row r="10" spans="1:12" ht="135.75" customHeight="1" x14ac:dyDescent="0.25">
      <c r="A10" s="199" t="s">
        <v>58</v>
      </c>
      <c r="B10" s="198">
        <v>1001</v>
      </c>
      <c r="C10" s="198" t="s">
        <v>31</v>
      </c>
      <c r="D10" s="201">
        <f>G10</f>
        <v>508347.12</v>
      </c>
      <c r="E10" s="199">
        <v>0</v>
      </c>
      <c r="F10" s="199">
        <f t="shared" ref="F10" si="0">I10+L10</f>
        <v>0</v>
      </c>
      <c r="G10" s="201">
        <v>508347.12</v>
      </c>
      <c r="H10" s="201">
        <v>0</v>
      </c>
      <c r="I10" s="199">
        <v>0</v>
      </c>
      <c r="J10" s="199">
        <v>0</v>
      </c>
      <c r="K10" s="199">
        <v>0</v>
      </c>
      <c r="L10" s="199">
        <v>0</v>
      </c>
    </row>
    <row r="11" spans="1:12" ht="26.25" customHeight="1" x14ac:dyDescent="0.25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</row>
    <row r="12" spans="1:12" ht="95.25" customHeight="1" x14ac:dyDescent="0.25">
      <c r="A12" s="199" t="s">
        <v>59</v>
      </c>
      <c r="B12" s="198">
        <v>2001</v>
      </c>
      <c r="C12" s="199"/>
      <c r="D12" s="201">
        <f>D9-D10</f>
        <v>3949620.8600000003</v>
      </c>
      <c r="E12" s="201">
        <f>E9-E10</f>
        <v>909396.37</v>
      </c>
      <c r="F12" s="201">
        <f t="shared" ref="F12:L12" si="1">F9-F10</f>
        <v>83191.37</v>
      </c>
      <c r="G12" s="201">
        <f>G9-G10</f>
        <v>3949620.8600000003</v>
      </c>
      <c r="H12" s="201">
        <f>H9-H10</f>
        <v>909396.37</v>
      </c>
      <c r="I12" s="201">
        <f t="shared" si="1"/>
        <v>83191.37</v>
      </c>
      <c r="J12" s="201">
        <f t="shared" si="1"/>
        <v>0</v>
      </c>
      <c r="K12" s="201">
        <f t="shared" si="1"/>
        <v>0</v>
      </c>
      <c r="L12" s="201">
        <f t="shared" si="1"/>
        <v>0</v>
      </c>
    </row>
    <row r="13" spans="1:12" ht="27.75" customHeight="1" x14ac:dyDescent="0.25">
      <c r="A13" s="199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</row>
    <row r="14" spans="1:12" ht="26.25" customHeight="1" x14ac:dyDescent="0.3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</row>
    <row r="15" spans="1:12" ht="26.25" customHeight="1" x14ac:dyDescent="0.3">
      <c r="A15" s="196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</row>
    <row r="16" spans="1:12" ht="26.25" customHeight="1" x14ac:dyDescent="0.3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</row>
    <row r="17" ht="26.25" customHeight="1" x14ac:dyDescent="0.25"/>
    <row r="18" ht="26.25" customHeight="1" x14ac:dyDescent="0.25"/>
    <row r="20" ht="26.25" customHeight="1" x14ac:dyDescent="0.25"/>
    <row r="21" ht="26.25" customHeight="1" x14ac:dyDescent="0.25"/>
    <row r="22" ht="26.25" customHeight="1" x14ac:dyDescent="0.25"/>
    <row r="23" ht="26.25" customHeight="1" x14ac:dyDescent="0.25"/>
    <row r="24" ht="26.25" customHeight="1" x14ac:dyDescent="0.25"/>
    <row r="25" ht="26.25" customHeight="1" x14ac:dyDescent="0.25"/>
    <row r="26" ht="26.25" customHeight="1" x14ac:dyDescent="0.25"/>
    <row r="27" ht="26.25" customHeight="1" x14ac:dyDescent="0.25"/>
    <row r="28" ht="26.25" customHeight="1" x14ac:dyDescent="0.25"/>
    <row r="29" ht="26.25" customHeight="1" x14ac:dyDescent="0.25"/>
    <row r="30" ht="26.25" customHeight="1" x14ac:dyDescent="0.25"/>
    <row r="31" ht="26.25" customHeight="1" x14ac:dyDescent="0.25"/>
    <row r="32" ht="26.25" customHeight="1" x14ac:dyDescent="0.25"/>
    <row r="37" ht="37.5" customHeight="1" x14ac:dyDescent="0.25"/>
  </sheetData>
  <mergeCells count="9">
    <mergeCell ref="A2:L3"/>
    <mergeCell ref="A4:A7"/>
    <mergeCell ref="B4:B7"/>
    <mergeCell ref="C4:C7"/>
    <mergeCell ref="D4:L4"/>
    <mergeCell ref="D5:F6"/>
    <mergeCell ref="G5:L5"/>
    <mergeCell ref="G6:I6"/>
    <mergeCell ref="J6:L6"/>
  </mergeCells>
  <hyperlinks>
    <hyperlink ref="G6" r:id="rId1" display="consultantplus://offline/ref=32CA238D502FECC813B9EBFB681B03B845AE5936CC1847696EF4F388291445N"/>
    <hyperlink ref="J6" r:id="rId2" display="consultantplus://offline/ref=32CA238D502FECC813B9EBFB681B03B845AF5B33CB1C47696EF4F388291445N"/>
  </hyperlinks>
  <pageMargins left="0.70866141732283472" right="0.70866141732283472" top="0.74803149606299213" bottom="0.74803149606299213" header="0.31496062992125984" footer="0.31496062992125984"/>
  <pageSetup paperSize="9" scale="44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view="pageBreakPreview" zoomScale="90" zoomScaleNormal="100" zoomScaleSheetLayoutView="90" workbookViewId="0">
      <selection activeCell="E7" sqref="E7"/>
    </sheetView>
  </sheetViews>
  <sheetFormatPr defaultRowHeight="15" x14ac:dyDescent="0.25"/>
  <cols>
    <col min="1" max="13" width="22.85546875" customWidth="1"/>
  </cols>
  <sheetData>
    <row r="1" spans="1:3" ht="26.25" customHeight="1" x14ac:dyDescent="0.25">
      <c r="C1" s="4" t="s">
        <v>68</v>
      </c>
    </row>
    <row r="2" spans="1:3" ht="63.75" customHeight="1" x14ac:dyDescent="0.25">
      <c r="A2" s="275" t="s">
        <v>271</v>
      </c>
      <c r="B2" s="276"/>
      <c r="C2" s="276"/>
    </row>
    <row r="3" spans="1:3" ht="39.75" customHeight="1" x14ac:dyDescent="0.25">
      <c r="A3" s="277"/>
      <c r="B3" s="277"/>
      <c r="C3" s="277"/>
    </row>
    <row r="4" spans="1:3" ht="138" customHeight="1" x14ac:dyDescent="0.25">
      <c r="A4" s="1" t="s">
        <v>1</v>
      </c>
      <c r="B4" s="1" t="s">
        <v>20</v>
      </c>
      <c r="C4" s="1" t="s">
        <v>60</v>
      </c>
    </row>
    <row r="5" spans="1:3" ht="32.25" customHeight="1" x14ac:dyDescent="0.25">
      <c r="A5" s="1">
        <v>1</v>
      </c>
      <c r="B5" s="1">
        <v>2</v>
      </c>
      <c r="C5" s="1">
        <v>3</v>
      </c>
    </row>
    <row r="6" spans="1:3" ht="36" customHeight="1" x14ac:dyDescent="0.25">
      <c r="A6" s="2" t="s">
        <v>50</v>
      </c>
      <c r="B6" s="7" t="s">
        <v>95</v>
      </c>
      <c r="C6" s="94">
        <v>0</v>
      </c>
    </row>
    <row r="7" spans="1:3" ht="36" customHeight="1" x14ac:dyDescent="0.25">
      <c r="A7" s="2" t="s">
        <v>51</v>
      </c>
      <c r="B7" s="7" t="s">
        <v>96</v>
      </c>
      <c r="C7" s="94">
        <f>C8+C6-C10</f>
        <v>0</v>
      </c>
    </row>
    <row r="8" spans="1:3" ht="36" customHeight="1" x14ac:dyDescent="0.25">
      <c r="A8" s="2" t="s">
        <v>61</v>
      </c>
      <c r="B8" s="7" t="s">
        <v>94</v>
      </c>
      <c r="C8" s="94">
        <v>0</v>
      </c>
    </row>
    <row r="9" spans="1:3" ht="26.25" customHeight="1" x14ac:dyDescent="0.25">
      <c r="A9" s="2"/>
      <c r="B9" s="8"/>
      <c r="C9" s="94"/>
    </row>
    <row r="10" spans="1:3" ht="26.25" customHeight="1" x14ac:dyDescent="0.25">
      <c r="A10" s="2" t="s">
        <v>62</v>
      </c>
      <c r="B10" s="7" t="s">
        <v>97</v>
      </c>
      <c r="C10" s="94">
        <v>0</v>
      </c>
    </row>
    <row r="11" spans="1:3" ht="26.25" customHeight="1" x14ac:dyDescent="0.25">
      <c r="A11" s="2"/>
      <c r="B11" s="2"/>
      <c r="C11" s="2"/>
    </row>
    <row r="12" spans="1:3" ht="26.25" customHeight="1" x14ac:dyDescent="0.25"/>
    <row r="13" spans="1:3" ht="26.25" customHeight="1" x14ac:dyDescent="0.25"/>
    <row r="14" spans="1:3" ht="26.25" customHeight="1" x14ac:dyDescent="0.25">
      <c r="C14" s="4" t="s">
        <v>69</v>
      </c>
    </row>
    <row r="15" spans="1:3" ht="26.25" customHeight="1" x14ac:dyDescent="0.25">
      <c r="A15" s="278" t="s">
        <v>67</v>
      </c>
      <c r="B15" s="278"/>
      <c r="C15" s="278"/>
    </row>
    <row r="16" spans="1:3" ht="26.25" customHeight="1" x14ac:dyDescent="0.25"/>
    <row r="17" spans="1:3" ht="26.25" customHeight="1" x14ac:dyDescent="0.25">
      <c r="A17" s="1" t="s">
        <v>1</v>
      </c>
      <c r="B17" s="1" t="s">
        <v>20</v>
      </c>
      <c r="C17" s="1" t="s">
        <v>63</v>
      </c>
    </row>
    <row r="18" spans="1:3" ht="26.25" customHeight="1" x14ac:dyDescent="0.25">
      <c r="A18" s="1">
        <v>1</v>
      </c>
      <c r="B18" s="1">
        <v>2</v>
      </c>
      <c r="C18" s="1">
        <v>3</v>
      </c>
    </row>
    <row r="19" spans="1:3" ht="38.25" customHeight="1" x14ac:dyDescent="0.25">
      <c r="A19" s="2" t="s">
        <v>64</v>
      </c>
      <c r="B19" s="7" t="s">
        <v>95</v>
      </c>
      <c r="C19" s="2"/>
    </row>
    <row r="20" spans="1:3" ht="180" customHeight="1" x14ac:dyDescent="0.25">
      <c r="A20" s="3" t="s">
        <v>65</v>
      </c>
      <c r="B20" s="7" t="s">
        <v>96</v>
      </c>
      <c r="C20" s="2"/>
    </row>
    <row r="21" spans="1:3" ht="65.25" customHeight="1" x14ac:dyDescent="0.25">
      <c r="A21" s="2" t="s">
        <v>66</v>
      </c>
      <c r="B21" s="7" t="s">
        <v>94</v>
      </c>
      <c r="C21" s="2"/>
    </row>
    <row r="22" spans="1:3" ht="26.25" customHeight="1" x14ac:dyDescent="0.25"/>
    <row r="23" spans="1:3" ht="26.25" customHeight="1" x14ac:dyDescent="0.25"/>
    <row r="24" spans="1:3" ht="26.25" customHeight="1" x14ac:dyDescent="0.25"/>
    <row r="25" spans="1:3" ht="26.25" customHeight="1" x14ac:dyDescent="0.25"/>
    <row r="26" spans="1:3" ht="26.25" customHeight="1" x14ac:dyDescent="0.25"/>
    <row r="27" spans="1:3" ht="26.25" customHeight="1" x14ac:dyDescent="0.25"/>
    <row r="28" spans="1:3" ht="26.25" customHeight="1" x14ac:dyDescent="0.25"/>
    <row r="29" spans="1:3" ht="26.25" customHeight="1" x14ac:dyDescent="0.25"/>
    <row r="30" spans="1:3" ht="26.25" customHeight="1" x14ac:dyDescent="0.25"/>
    <row r="31" spans="1:3" ht="26.25" customHeight="1" x14ac:dyDescent="0.25"/>
    <row r="32" spans="1:3" ht="26.25" customHeight="1" x14ac:dyDescent="0.25"/>
    <row r="37" ht="37.5" customHeight="1" x14ac:dyDescent="0.25"/>
  </sheetData>
  <mergeCells count="2">
    <mergeCell ref="A2:C3"/>
    <mergeCell ref="A15:C15"/>
  </mergeCells>
  <hyperlinks>
    <hyperlink ref="A20" r:id="rId1" display="consultantplus://offline/ref=32CA238D502FECC813B9EBFB681B03B845AF5936CA1A47696EF4F388291445N"/>
  </hyperlinks>
  <pageMargins left="0.7" right="0.7" top="0.75" bottom="0.75" header="0.3" footer="0.3"/>
  <pageSetup paperSize="9" scale="7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opLeftCell="A22" zoomScaleNormal="100" workbookViewId="0">
      <selection activeCell="I39" sqref="I39:J39"/>
    </sheetView>
  </sheetViews>
  <sheetFormatPr defaultColWidth="1.140625" defaultRowHeight="15.75" x14ac:dyDescent="0.25"/>
  <cols>
    <col min="1" max="1" width="22.85546875" style="11" customWidth="1"/>
    <col min="2" max="2" width="37" style="11" customWidth="1"/>
    <col min="3" max="7" width="22.85546875" style="11" customWidth="1"/>
    <col min="8" max="8" width="17.85546875" style="11" customWidth="1"/>
    <col min="9" max="9" width="15.5703125" style="11" customWidth="1"/>
    <col min="10" max="13" width="22.85546875" style="11" customWidth="1"/>
    <col min="14" max="16384" width="1.140625" style="11"/>
  </cols>
  <sheetData>
    <row r="1" spans="1:10" s="9" customFormat="1" ht="26.25" customHeight="1" x14ac:dyDescent="0.25">
      <c r="I1" s="128"/>
      <c r="J1" s="129" t="s">
        <v>111</v>
      </c>
    </row>
    <row r="2" spans="1:10" s="9" customFormat="1" ht="12.75" x14ac:dyDescent="0.25">
      <c r="I2" s="128"/>
      <c r="J2" s="129" t="s">
        <v>112</v>
      </c>
    </row>
    <row r="3" spans="1:10" s="9" customFormat="1" ht="12.75" x14ac:dyDescent="0.25">
      <c r="I3" s="128"/>
      <c r="J3" s="129" t="s">
        <v>113</v>
      </c>
    </row>
    <row r="4" spans="1:10" s="10" customFormat="1" ht="12.75" x14ac:dyDescent="0.25">
      <c r="I4" s="130"/>
      <c r="J4" s="129" t="s">
        <v>114</v>
      </c>
    </row>
    <row r="5" spans="1:10" s="135" customFormat="1" ht="36" customHeight="1" x14ac:dyDescent="0.25">
      <c r="A5" s="288" t="s">
        <v>224</v>
      </c>
      <c r="B5" s="288"/>
      <c r="C5" s="288"/>
      <c r="D5" s="288"/>
      <c r="E5" s="288"/>
      <c r="F5" s="288"/>
      <c r="G5" s="288"/>
      <c r="H5" s="288"/>
      <c r="I5" s="288"/>
      <c r="J5" s="288"/>
    </row>
    <row r="6" spans="1:10" s="14" customFormat="1" ht="36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s="135" customFormat="1" ht="26.25" customHeight="1" x14ac:dyDescent="0.25">
      <c r="A7" s="288" t="s">
        <v>225</v>
      </c>
      <c r="B7" s="288"/>
      <c r="C7" s="288"/>
      <c r="D7" s="288"/>
      <c r="E7" s="288"/>
      <c r="F7" s="288"/>
      <c r="G7" s="288"/>
      <c r="H7" s="288"/>
      <c r="I7" s="288"/>
      <c r="J7" s="288"/>
    </row>
    <row r="8" spans="1:10" s="15" customFormat="1" ht="26.25" customHeight="1" x14ac:dyDescent="0.2"/>
    <row r="9" spans="1:10" ht="15" customHeight="1" x14ac:dyDescent="0.25">
      <c r="A9" s="119" t="s">
        <v>115</v>
      </c>
      <c r="B9" s="119"/>
      <c r="C9" s="289" t="s">
        <v>179</v>
      </c>
      <c r="D9" s="289"/>
      <c r="E9" s="289"/>
      <c r="F9" s="289"/>
      <c r="G9" s="289"/>
      <c r="H9" s="289"/>
      <c r="I9" s="289"/>
      <c r="J9" s="289"/>
    </row>
    <row r="10" spans="1:10" s="16" customFormat="1" ht="26.25" customHeight="1" x14ac:dyDescent="0.2">
      <c r="A10" s="14"/>
      <c r="C10" s="17"/>
      <c r="D10" s="17"/>
      <c r="E10" s="17"/>
      <c r="F10" s="17"/>
      <c r="G10" s="17"/>
      <c r="H10" s="17"/>
      <c r="I10" s="17"/>
      <c r="J10" s="17"/>
    </row>
    <row r="11" spans="1:10" ht="21" customHeight="1" x14ac:dyDescent="0.25">
      <c r="A11" s="119" t="s">
        <v>116</v>
      </c>
      <c r="B11" s="119"/>
      <c r="C11" s="119"/>
      <c r="D11" s="290" t="s">
        <v>178</v>
      </c>
      <c r="E11" s="290"/>
      <c r="F11" s="290"/>
      <c r="G11" s="290"/>
      <c r="H11" s="290"/>
      <c r="I11" s="290"/>
      <c r="J11" s="290"/>
    </row>
    <row r="12" spans="1:10" ht="26.25" customHeight="1" x14ac:dyDescent="0.25"/>
    <row r="13" spans="1:10" s="15" customFormat="1" ht="26.25" customHeight="1" x14ac:dyDescent="0.2"/>
    <row r="14" spans="1:10" s="15" customFormat="1" ht="26.25" customHeight="1" x14ac:dyDescent="0.2">
      <c r="A14" s="138" t="s">
        <v>120</v>
      </c>
      <c r="B14" s="139" t="s">
        <v>119</v>
      </c>
      <c r="C14" s="139" t="s">
        <v>121</v>
      </c>
      <c r="D14" s="85" t="s">
        <v>232</v>
      </c>
      <c r="E14" s="140"/>
      <c r="F14" s="140"/>
      <c r="G14" s="141"/>
      <c r="H14" s="139" t="s">
        <v>204</v>
      </c>
      <c r="I14" s="142" t="s">
        <v>185</v>
      </c>
      <c r="J14" s="139" t="s">
        <v>205</v>
      </c>
    </row>
    <row r="15" spans="1:10" s="15" customFormat="1" ht="26.25" customHeight="1" x14ac:dyDescent="0.2">
      <c r="A15" s="143"/>
      <c r="B15" s="144"/>
      <c r="C15" s="144"/>
      <c r="D15" s="138" t="s">
        <v>23</v>
      </c>
      <c r="E15" s="85" t="s">
        <v>6</v>
      </c>
      <c r="F15" s="140"/>
      <c r="G15" s="141"/>
      <c r="H15" s="144"/>
      <c r="I15" s="145"/>
      <c r="J15" s="144"/>
    </row>
    <row r="16" spans="1:10" s="15" customFormat="1" ht="26.25" customHeight="1" x14ac:dyDescent="0.2">
      <c r="A16" s="146"/>
      <c r="B16" s="147"/>
      <c r="C16" s="147"/>
      <c r="D16" s="146"/>
      <c r="E16" s="26" t="s">
        <v>122</v>
      </c>
      <c r="F16" s="26" t="s">
        <v>123</v>
      </c>
      <c r="G16" s="26" t="s">
        <v>124</v>
      </c>
      <c r="H16" s="147"/>
      <c r="I16" s="148"/>
      <c r="J16" s="147"/>
    </row>
    <row r="17" spans="1:10" s="15" customFormat="1" ht="12.75" x14ac:dyDescent="0.2">
      <c r="A17" s="134">
        <v>1</v>
      </c>
      <c r="B17" s="134">
        <v>2</v>
      </c>
      <c r="C17" s="134">
        <v>3</v>
      </c>
      <c r="D17" s="134">
        <v>4</v>
      </c>
      <c r="E17" s="134">
        <v>5</v>
      </c>
      <c r="F17" s="134">
        <v>6</v>
      </c>
      <c r="G17" s="134">
        <v>7</v>
      </c>
      <c r="H17" s="134">
        <v>8</v>
      </c>
      <c r="I17" s="134">
        <v>9</v>
      </c>
      <c r="J17" s="134">
        <v>10</v>
      </c>
    </row>
    <row r="18" spans="1:10" s="15" customFormat="1" ht="17.25" customHeight="1" x14ac:dyDescent="0.2">
      <c r="A18" s="54">
        <v>1</v>
      </c>
      <c r="B18" s="49" t="s">
        <v>181</v>
      </c>
      <c r="C18" s="56">
        <v>3</v>
      </c>
      <c r="D18" s="56">
        <v>107550.46</v>
      </c>
      <c r="E18" s="56">
        <v>80365.460000000006</v>
      </c>
      <c r="F18" s="56"/>
      <c r="G18" s="56">
        <v>27185</v>
      </c>
      <c r="H18" s="56"/>
      <c r="I18" s="56">
        <v>0.99382501603133422</v>
      </c>
      <c r="J18" s="137">
        <f>D18*12*I18</f>
        <v>1282636.0516041284</v>
      </c>
    </row>
    <row r="19" spans="1:10" s="15" customFormat="1" ht="17.25" customHeight="1" x14ac:dyDescent="0.2">
      <c r="A19" s="54">
        <v>2</v>
      </c>
      <c r="B19" s="49" t="s">
        <v>182</v>
      </c>
      <c r="C19" s="56">
        <v>28.61</v>
      </c>
      <c r="D19" s="56">
        <v>506086.97</v>
      </c>
      <c r="E19" s="56">
        <v>344105.35</v>
      </c>
      <c r="F19" s="56">
        <v>71587.81</v>
      </c>
      <c r="G19" s="56">
        <v>90393.81</v>
      </c>
      <c r="H19" s="56">
        <v>11347.68</v>
      </c>
      <c r="I19" s="56">
        <v>0.99382501603133422</v>
      </c>
      <c r="J19" s="137">
        <f t="shared" ref="J19:J21" si="0">D19*12*I19</f>
        <v>6035542.6928819921</v>
      </c>
    </row>
    <row r="20" spans="1:10" s="15" customFormat="1" ht="16.5" customHeight="1" x14ac:dyDescent="0.2">
      <c r="A20" s="54">
        <v>3</v>
      </c>
      <c r="B20" s="49" t="s">
        <v>183</v>
      </c>
      <c r="C20" s="56">
        <v>4</v>
      </c>
      <c r="D20" s="56">
        <v>39128.35</v>
      </c>
      <c r="E20" s="56">
        <v>18074</v>
      </c>
      <c r="F20" s="56">
        <v>2179.35</v>
      </c>
      <c r="G20" s="56">
        <v>18875</v>
      </c>
      <c r="H20" s="33"/>
      <c r="I20" s="56">
        <v>0.99382501603133422</v>
      </c>
      <c r="J20" s="137">
        <f t="shared" si="0"/>
        <v>466640.79679235583</v>
      </c>
    </row>
    <row r="21" spans="1:10" s="15" customFormat="1" ht="13.5" customHeight="1" x14ac:dyDescent="0.2">
      <c r="A21" s="54">
        <v>4</v>
      </c>
      <c r="B21" s="49" t="s">
        <v>184</v>
      </c>
      <c r="C21" s="56">
        <v>14</v>
      </c>
      <c r="D21" s="56">
        <v>78604</v>
      </c>
      <c r="E21" s="56">
        <v>59979</v>
      </c>
      <c r="F21" s="56"/>
      <c r="G21" s="56">
        <v>18625</v>
      </c>
      <c r="H21" s="33"/>
      <c r="I21" s="56">
        <v>0.99382501603133422</v>
      </c>
      <c r="J21" s="137">
        <f t="shared" si="0"/>
        <v>937423.45872152399</v>
      </c>
    </row>
    <row r="22" spans="1:10" s="15" customFormat="1" ht="26.25" customHeight="1" x14ac:dyDescent="0.2">
      <c r="A22" s="149" t="s">
        <v>117</v>
      </c>
      <c r="B22" s="150"/>
      <c r="C22" s="133">
        <v>49.61</v>
      </c>
      <c r="D22" s="131"/>
      <c r="E22" s="23" t="s">
        <v>118</v>
      </c>
      <c r="F22" s="23" t="s">
        <v>118</v>
      </c>
      <c r="G22" s="23" t="s">
        <v>118</v>
      </c>
      <c r="H22" s="25" t="s">
        <v>118</v>
      </c>
      <c r="I22" s="56"/>
      <c r="J22" s="137">
        <f>J21+J20+J19+J18</f>
        <v>8722243</v>
      </c>
    </row>
    <row r="23" spans="1:10" s="15" customFormat="1" ht="26.25" customHeight="1" x14ac:dyDescent="0.2">
      <c r="A23" s="105"/>
      <c r="B23" s="105"/>
      <c r="C23" s="106"/>
      <c r="D23" s="105"/>
      <c r="E23" s="107"/>
      <c r="F23" s="107"/>
      <c r="G23" s="107"/>
      <c r="H23" s="107"/>
      <c r="I23" s="107"/>
      <c r="J23" s="108"/>
    </row>
    <row r="24" spans="1:10" s="15" customFormat="1" ht="12.75" x14ac:dyDescent="0.2">
      <c r="A24" s="105"/>
      <c r="B24" s="105"/>
      <c r="C24" s="106"/>
      <c r="D24" s="105"/>
      <c r="E24" s="107"/>
      <c r="F24" s="107"/>
      <c r="G24" s="107"/>
      <c r="H24" s="107"/>
      <c r="I24" s="107"/>
      <c r="J24" s="108"/>
    </row>
    <row r="25" spans="1:10" s="15" customFormat="1" ht="12.75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 s="15" customFormat="1" x14ac:dyDescent="0.25">
      <c r="A26" s="288" t="s">
        <v>226</v>
      </c>
      <c r="B26" s="288"/>
      <c r="C26" s="288"/>
      <c r="D26" s="288"/>
      <c r="E26" s="288"/>
      <c r="F26" s="288"/>
      <c r="G26" s="288"/>
      <c r="H26" s="288"/>
      <c r="I26" s="288"/>
      <c r="J26" s="288"/>
    </row>
    <row r="27" spans="1:10" s="15" customFormat="1" ht="12.75" x14ac:dyDescent="0.2"/>
    <row r="28" spans="1:10" s="15" customFormat="1" x14ac:dyDescent="0.25">
      <c r="A28" s="135" t="s">
        <v>115</v>
      </c>
      <c r="B28" s="11"/>
      <c r="C28" s="289" t="s">
        <v>179</v>
      </c>
      <c r="D28" s="289"/>
      <c r="E28" s="289"/>
      <c r="F28" s="289"/>
      <c r="G28" s="289"/>
      <c r="H28" s="289"/>
      <c r="I28" s="289"/>
      <c r="J28" s="289"/>
    </row>
    <row r="29" spans="1:10" s="15" customFormat="1" ht="12.75" x14ac:dyDescent="0.2">
      <c r="A29" s="14"/>
      <c r="B29" s="16"/>
      <c r="C29" s="17"/>
      <c r="D29" s="17"/>
      <c r="E29" s="17"/>
      <c r="F29" s="17"/>
      <c r="G29" s="17"/>
      <c r="H29" s="17"/>
      <c r="I29" s="17"/>
      <c r="J29" s="17"/>
    </row>
    <row r="30" spans="1:10" s="15" customFormat="1" x14ac:dyDescent="0.25">
      <c r="A30" s="135" t="s">
        <v>116</v>
      </c>
      <c r="B30" s="11"/>
      <c r="C30" s="290" t="s">
        <v>180</v>
      </c>
      <c r="D30" s="290"/>
      <c r="E30" s="290"/>
      <c r="F30" s="290"/>
      <c r="G30" s="290"/>
      <c r="H30" s="290"/>
      <c r="I30" s="290"/>
      <c r="J30" s="290"/>
    </row>
    <row r="31" spans="1:10" s="15" customForma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s="15" customFormat="1" ht="12.75" x14ac:dyDescent="0.2"/>
    <row r="33" spans="1:12" s="15" customFormat="1" ht="24" customHeight="1" x14ac:dyDescent="0.2">
      <c r="A33" s="138" t="s">
        <v>120</v>
      </c>
      <c r="B33" s="139" t="s">
        <v>119</v>
      </c>
      <c r="C33" s="139" t="s">
        <v>121</v>
      </c>
      <c r="D33" s="85" t="s">
        <v>232</v>
      </c>
      <c r="E33" s="140"/>
      <c r="F33" s="140"/>
      <c r="G33" s="141"/>
      <c r="H33" s="279" t="s">
        <v>204</v>
      </c>
      <c r="I33" s="282" t="s">
        <v>205</v>
      </c>
      <c r="J33" s="283"/>
      <c r="L33" s="151"/>
    </row>
    <row r="34" spans="1:12" s="15" customFormat="1" ht="12.75" x14ac:dyDescent="0.2">
      <c r="A34" s="143"/>
      <c r="B34" s="144"/>
      <c r="C34" s="144"/>
      <c r="D34" s="138" t="s">
        <v>23</v>
      </c>
      <c r="E34" s="85" t="s">
        <v>6</v>
      </c>
      <c r="F34" s="140"/>
      <c r="G34" s="141"/>
      <c r="H34" s="280"/>
      <c r="I34" s="284"/>
      <c r="J34" s="285"/>
    </row>
    <row r="35" spans="1:12" s="15" customFormat="1" ht="59.25" customHeight="1" x14ac:dyDescent="0.2">
      <c r="A35" s="146"/>
      <c r="B35" s="147"/>
      <c r="C35" s="147"/>
      <c r="D35" s="146"/>
      <c r="E35" s="26" t="s">
        <v>122</v>
      </c>
      <c r="F35" s="26" t="s">
        <v>123</v>
      </c>
      <c r="G35" s="26" t="s">
        <v>124</v>
      </c>
      <c r="H35" s="281"/>
      <c r="I35" s="286"/>
      <c r="J35" s="287"/>
    </row>
    <row r="36" spans="1:12" s="15" customFormat="1" ht="15" customHeight="1" x14ac:dyDescent="0.2">
      <c r="A36" s="134">
        <v>1</v>
      </c>
      <c r="B36" s="134">
        <v>2</v>
      </c>
      <c r="C36" s="134">
        <v>3</v>
      </c>
      <c r="D36" s="134">
        <v>4</v>
      </c>
      <c r="E36" s="134">
        <v>5</v>
      </c>
      <c r="F36" s="134">
        <v>6</v>
      </c>
      <c r="G36" s="134">
        <v>7</v>
      </c>
      <c r="H36" s="134">
        <v>8</v>
      </c>
      <c r="I36" s="85">
        <v>9</v>
      </c>
      <c r="J36" s="141"/>
    </row>
    <row r="37" spans="1:12" s="15" customFormat="1" ht="15" customHeight="1" x14ac:dyDescent="0.2">
      <c r="A37" s="54">
        <v>1</v>
      </c>
      <c r="B37" s="49" t="s">
        <v>181</v>
      </c>
      <c r="C37" s="56"/>
      <c r="D37" s="56">
        <f>E37</f>
        <v>1507</v>
      </c>
      <c r="E37" s="56">
        <v>1507</v>
      </c>
      <c r="F37" s="56"/>
      <c r="G37" s="56"/>
      <c r="H37" s="56"/>
      <c r="I37" s="291">
        <f>E37*11</f>
        <v>16577</v>
      </c>
      <c r="J37" s="292"/>
    </row>
    <row r="38" spans="1:12" s="15" customFormat="1" ht="15" customHeight="1" x14ac:dyDescent="0.2">
      <c r="A38" s="54">
        <v>2</v>
      </c>
      <c r="B38" s="49" t="s">
        <v>182</v>
      </c>
      <c r="C38" s="56"/>
      <c r="D38" s="56">
        <f>E38</f>
        <v>6028.02</v>
      </c>
      <c r="E38" s="56">
        <v>6028.02</v>
      </c>
      <c r="F38" s="56"/>
      <c r="G38" s="56"/>
      <c r="H38" s="56"/>
      <c r="I38" s="291">
        <f>E38*11+455.46</f>
        <v>66763.680000000008</v>
      </c>
      <c r="J38" s="292"/>
    </row>
    <row r="39" spans="1:12" s="15" customFormat="1" ht="15" customHeight="1" x14ac:dyDescent="0.2">
      <c r="A39" s="54">
        <v>3</v>
      </c>
      <c r="B39" s="49" t="s">
        <v>183</v>
      </c>
      <c r="C39" s="56"/>
      <c r="D39" s="56">
        <v>0</v>
      </c>
      <c r="E39" s="56"/>
      <c r="F39" s="56"/>
      <c r="G39" s="56"/>
      <c r="H39" s="33"/>
      <c r="I39" s="291">
        <f t="shared" ref="I39:I41" si="1">E39*11</f>
        <v>0</v>
      </c>
      <c r="J39" s="292"/>
    </row>
    <row r="40" spans="1:12" s="15" customFormat="1" ht="15" customHeight="1" x14ac:dyDescent="0.2">
      <c r="A40" s="54">
        <v>4</v>
      </c>
      <c r="B40" s="49" t="s">
        <v>184</v>
      </c>
      <c r="C40" s="56"/>
      <c r="D40" s="56">
        <v>0</v>
      </c>
      <c r="E40" s="56"/>
      <c r="F40" s="56"/>
      <c r="G40" s="56"/>
      <c r="H40" s="33"/>
      <c r="I40" s="291">
        <f t="shared" si="1"/>
        <v>0</v>
      </c>
      <c r="J40" s="292"/>
    </row>
    <row r="41" spans="1:12" s="15" customFormat="1" ht="15" customHeight="1" x14ac:dyDescent="0.2">
      <c r="A41" s="20"/>
      <c r="B41" s="21"/>
      <c r="C41" s="56"/>
      <c r="D41" s="56">
        <v>0</v>
      </c>
      <c r="E41" s="56"/>
      <c r="F41" s="56"/>
      <c r="G41" s="56"/>
      <c r="H41" s="33"/>
      <c r="I41" s="291">
        <f t="shared" si="1"/>
        <v>0</v>
      </c>
      <c r="J41" s="292"/>
    </row>
    <row r="42" spans="1:12" s="15" customFormat="1" ht="15" customHeight="1" x14ac:dyDescent="0.2">
      <c r="A42" s="149" t="s">
        <v>117</v>
      </c>
      <c r="B42" s="150"/>
      <c r="C42" s="133">
        <v>0</v>
      </c>
      <c r="D42" s="131"/>
      <c r="E42" s="23" t="s">
        <v>118</v>
      </c>
      <c r="F42" s="23" t="s">
        <v>118</v>
      </c>
      <c r="G42" s="23" t="s">
        <v>118</v>
      </c>
      <c r="H42" s="25" t="s">
        <v>118</v>
      </c>
      <c r="I42" s="291">
        <f>I41+I40+I39+I38+I37</f>
        <v>83340.680000000008</v>
      </c>
      <c r="J42" s="292"/>
    </row>
    <row r="43" spans="1:12" s="15" customFormat="1" ht="12.75" x14ac:dyDescent="0.2"/>
    <row r="44" spans="1:12" s="15" customFormat="1" ht="12.75" x14ac:dyDescent="0.2"/>
    <row r="45" spans="1:12" s="15" customFormat="1" ht="12.75" x14ac:dyDescent="0.2">
      <c r="I45" s="110"/>
    </row>
    <row r="46" spans="1:12" s="15" customFormat="1" ht="12.75" x14ac:dyDescent="0.2"/>
    <row r="47" spans="1:12" s="15" customFormat="1" ht="12.75" x14ac:dyDescent="0.2"/>
    <row r="48" spans="1:12" s="15" customFormat="1" ht="12.75" x14ac:dyDescent="0.2"/>
    <row r="49" s="15" customFormat="1" ht="12.75" x14ac:dyDescent="0.2"/>
    <row r="50" s="15" customFormat="1" ht="12.75" x14ac:dyDescent="0.2"/>
    <row r="51" s="15" customFormat="1" ht="12.75" x14ac:dyDescent="0.2"/>
    <row r="52" s="15" customFormat="1" ht="12.75" x14ac:dyDescent="0.2"/>
    <row r="53" s="15" customFormat="1" ht="12.75" x14ac:dyDescent="0.2"/>
    <row r="54" s="15" customFormat="1" ht="12.75" x14ac:dyDescent="0.2"/>
    <row r="55" s="15" customFormat="1" ht="12.75" x14ac:dyDescent="0.2"/>
    <row r="56" s="15" customFormat="1" ht="12.75" x14ac:dyDescent="0.2"/>
    <row r="57" s="15" customFormat="1" ht="12.75" x14ac:dyDescent="0.2"/>
    <row r="58" s="15" customFormat="1" ht="12.75" x14ac:dyDescent="0.2"/>
    <row r="59" s="15" customFormat="1" ht="12.75" x14ac:dyDescent="0.2"/>
    <row r="60" s="15" customFormat="1" ht="12.75" x14ac:dyDescent="0.2"/>
    <row r="61" s="15" customFormat="1" ht="12.75" x14ac:dyDescent="0.2"/>
    <row r="62" s="15" customFormat="1" ht="12.75" x14ac:dyDescent="0.2"/>
    <row r="63" s="15" customFormat="1" ht="12.75" x14ac:dyDescent="0.2"/>
    <row r="64" s="15" customFormat="1" ht="12.75" x14ac:dyDescent="0.2"/>
    <row r="65" s="15" customFormat="1" ht="12.75" x14ac:dyDescent="0.2"/>
    <row r="66" s="15" customFormat="1" ht="12.75" x14ac:dyDescent="0.2"/>
    <row r="67" s="15" customFormat="1" ht="12.75" x14ac:dyDescent="0.2"/>
    <row r="68" s="15" customFormat="1" ht="12.75" x14ac:dyDescent="0.2"/>
    <row r="69" s="15" customFormat="1" ht="12.75" x14ac:dyDescent="0.2"/>
    <row r="70" s="15" customFormat="1" ht="12.75" x14ac:dyDescent="0.2"/>
    <row r="71" s="15" customFormat="1" ht="12.75" x14ac:dyDescent="0.2"/>
    <row r="72" s="15" customFormat="1" ht="12.75" x14ac:dyDescent="0.2"/>
    <row r="73" s="15" customFormat="1" ht="12.75" x14ac:dyDescent="0.2"/>
    <row r="74" s="15" customFormat="1" ht="12.75" x14ac:dyDescent="0.2"/>
    <row r="75" s="15" customFormat="1" ht="12.75" x14ac:dyDescent="0.2"/>
    <row r="76" s="15" customFormat="1" ht="12.75" x14ac:dyDescent="0.2"/>
    <row r="77" s="15" customFormat="1" ht="12.75" x14ac:dyDescent="0.2"/>
    <row r="78" s="15" customFormat="1" ht="12.75" x14ac:dyDescent="0.2"/>
    <row r="79" s="15" customFormat="1" ht="12.75" x14ac:dyDescent="0.2"/>
    <row r="80" s="15" customFormat="1" ht="12.75" x14ac:dyDescent="0.2"/>
    <row r="81" s="15" customFormat="1" ht="12.75" x14ac:dyDescent="0.2"/>
    <row r="82" s="15" customFormat="1" ht="12.75" x14ac:dyDescent="0.2"/>
    <row r="83" s="15" customFormat="1" ht="12.75" x14ac:dyDescent="0.2"/>
    <row r="84" s="15" customFormat="1" ht="12.75" x14ac:dyDescent="0.2"/>
    <row r="85" s="15" customFormat="1" ht="12.75" x14ac:dyDescent="0.2"/>
    <row r="86" s="15" customFormat="1" ht="12.75" x14ac:dyDescent="0.2"/>
    <row r="87" s="15" customFormat="1" ht="12.75" x14ac:dyDescent="0.2"/>
    <row r="88" s="15" customFormat="1" ht="12.75" x14ac:dyDescent="0.2"/>
    <row r="89" s="15" customFormat="1" ht="12.75" x14ac:dyDescent="0.2"/>
    <row r="90" s="15" customFormat="1" ht="12.75" x14ac:dyDescent="0.2"/>
    <row r="91" s="15" customFormat="1" ht="12.75" x14ac:dyDescent="0.2"/>
    <row r="92" s="15" customFormat="1" ht="12.75" x14ac:dyDescent="0.2"/>
    <row r="93" s="15" customFormat="1" ht="12.75" x14ac:dyDescent="0.2"/>
    <row r="94" s="15" customFormat="1" ht="12.75" x14ac:dyDescent="0.2"/>
    <row r="95" s="15" customFormat="1" ht="12.75" x14ac:dyDescent="0.2"/>
    <row r="96" s="15" customFormat="1" ht="12.75" x14ac:dyDescent="0.2"/>
    <row r="97" s="15" customFormat="1" ht="12.75" x14ac:dyDescent="0.2"/>
    <row r="98" s="15" customFormat="1" ht="12.75" x14ac:dyDescent="0.2"/>
    <row r="99" s="15" customFormat="1" ht="12.75" x14ac:dyDescent="0.2"/>
    <row r="100" s="15" customFormat="1" ht="12.75" x14ac:dyDescent="0.2"/>
    <row r="101" s="15" customFormat="1" ht="12.75" x14ac:dyDescent="0.2"/>
    <row r="102" s="15" customFormat="1" ht="12.75" x14ac:dyDescent="0.2"/>
    <row r="103" s="15" customFormat="1" ht="12.75" x14ac:dyDescent="0.2"/>
    <row r="104" s="15" customFormat="1" ht="12.75" x14ac:dyDescent="0.2"/>
    <row r="105" s="15" customFormat="1" ht="12.75" x14ac:dyDescent="0.2"/>
    <row r="106" s="15" customFormat="1" ht="12.75" x14ac:dyDescent="0.2"/>
    <row r="107" s="15" customFormat="1" ht="12.75" x14ac:dyDescent="0.2"/>
    <row r="108" s="15" customFormat="1" ht="12.75" x14ac:dyDescent="0.2"/>
    <row r="109" s="15" customFormat="1" ht="12.75" x14ac:dyDescent="0.2"/>
    <row r="110" s="15" customFormat="1" ht="12.75" x14ac:dyDescent="0.2"/>
    <row r="111" s="15" customFormat="1" ht="12.75" x14ac:dyDescent="0.2"/>
    <row r="112" s="15" customFormat="1" ht="12.75" x14ac:dyDescent="0.2"/>
    <row r="113" s="15" customFormat="1" ht="12.75" x14ac:dyDescent="0.2"/>
    <row r="114" s="15" customFormat="1" ht="12.75" x14ac:dyDescent="0.2"/>
    <row r="115" s="15" customFormat="1" ht="12.75" x14ac:dyDescent="0.2"/>
    <row r="116" s="15" customFormat="1" ht="12.75" x14ac:dyDescent="0.2"/>
    <row r="117" s="15" customFormat="1" ht="12.75" x14ac:dyDescent="0.2"/>
    <row r="118" s="15" customFormat="1" ht="12.75" x14ac:dyDescent="0.2"/>
    <row r="119" s="15" customFormat="1" ht="12.75" x14ac:dyDescent="0.2"/>
    <row r="120" s="15" customFormat="1" ht="12.75" x14ac:dyDescent="0.2"/>
    <row r="121" s="15" customFormat="1" ht="12.75" x14ac:dyDescent="0.2"/>
    <row r="122" s="15" customFormat="1" ht="12.75" x14ac:dyDescent="0.2"/>
    <row r="123" s="15" customFormat="1" ht="12.75" x14ac:dyDescent="0.2"/>
    <row r="124" s="15" customFormat="1" ht="12.75" x14ac:dyDescent="0.2"/>
    <row r="125" s="15" customFormat="1" ht="12.75" x14ac:dyDescent="0.2"/>
    <row r="126" s="15" customFormat="1" ht="12.75" x14ac:dyDescent="0.2"/>
    <row r="127" s="15" customFormat="1" ht="12.75" x14ac:dyDescent="0.2"/>
    <row r="128" s="15" customFormat="1" ht="12.75" x14ac:dyDescent="0.2"/>
    <row r="129" s="15" customFormat="1" ht="12.75" x14ac:dyDescent="0.2"/>
    <row r="130" s="15" customFormat="1" ht="12.75" x14ac:dyDescent="0.2"/>
    <row r="131" s="15" customFormat="1" ht="12.75" x14ac:dyDescent="0.2"/>
    <row r="132" s="15" customFormat="1" ht="12.75" x14ac:dyDescent="0.2"/>
    <row r="133" s="15" customFormat="1" ht="12.75" x14ac:dyDescent="0.2"/>
    <row r="134" s="15" customFormat="1" ht="12.75" x14ac:dyDescent="0.2"/>
    <row r="135" s="15" customFormat="1" ht="12.75" x14ac:dyDescent="0.2"/>
    <row r="136" s="15" customFormat="1" ht="12.75" x14ac:dyDescent="0.2"/>
    <row r="137" s="15" customFormat="1" ht="12.75" x14ac:dyDescent="0.2"/>
    <row r="138" s="15" customFormat="1" ht="12.75" x14ac:dyDescent="0.2"/>
    <row r="139" s="15" customFormat="1" ht="12.75" x14ac:dyDescent="0.2"/>
    <row r="140" s="15" customFormat="1" ht="12.75" x14ac:dyDescent="0.2"/>
    <row r="141" s="15" customFormat="1" ht="12.75" x14ac:dyDescent="0.2"/>
    <row r="142" s="15" customFormat="1" ht="12.75" x14ac:dyDescent="0.2"/>
    <row r="143" s="15" customFormat="1" ht="12.75" x14ac:dyDescent="0.2"/>
    <row r="144" s="15" customFormat="1" ht="12.75" x14ac:dyDescent="0.2"/>
    <row r="145" s="15" customFormat="1" ht="12.75" x14ac:dyDescent="0.2"/>
    <row r="146" s="15" customFormat="1" ht="12.75" x14ac:dyDescent="0.2"/>
    <row r="147" s="15" customFormat="1" ht="12.75" x14ac:dyDescent="0.2"/>
    <row r="148" s="15" customFormat="1" ht="12.75" x14ac:dyDescent="0.2"/>
    <row r="149" s="15" customFormat="1" ht="12.75" x14ac:dyDescent="0.2"/>
    <row r="150" s="15" customFormat="1" ht="12.75" x14ac:dyDescent="0.2"/>
    <row r="151" s="15" customFormat="1" ht="12.75" x14ac:dyDescent="0.2"/>
    <row r="152" s="15" customFormat="1" ht="12.75" x14ac:dyDescent="0.2"/>
    <row r="153" s="15" customFormat="1" ht="12.75" x14ac:dyDescent="0.2"/>
    <row r="154" s="15" customFormat="1" ht="12.75" x14ac:dyDescent="0.2"/>
    <row r="155" s="15" customFormat="1" ht="12.75" x14ac:dyDescent="0.2"/>
    <row r="156" s="15" customFormat="1" ht="12.75" x14ac:dyDescent="0.2"/>
    <row r="157" s="15" customFormat="1" ht="12.75" x14ac:dyDescent="0.2"/>
    <row r="158" s="15" customFormat="1" ht="12.75" x14ac:dyDescent="0.2"/>
    <row r="159" s="15" customFormat="1" ht="12.75" x14ac:dyDescent="0.2"/>
    <row r="160" s="15" customFormat="1" ht="12.75" x14ac:dyDescent="0.2"/>
    <row r="161" s="15" customFormat="1" ht="12.75" x14ac:dyDescent="0.2"/>
    <row r="162" s="15" customFormat="1" ht="12.75" x14ac:dyDescent="0.2"/>
    <row r="163" s="15" customFormat="1" ht="12.75" x14ac:dyDescent="0.2"/>
    <row r="164" s="15" customFormat="1" ht="12.75" x14ac:dyDescent="0.2"/>
    <row r="165" s="15" customFormat="1" ht="12.75" x14ac:dyDescent="0.2"/>
    <row r="166" s="15" customFormat="1" ht="12.75" x14ac:dyDescent="0.2"/>
    <row r="167" s="15" customFormat="1" ht="12.75" x14ac:dyDescent="0.2"/>
    <row r="168" s="15" customFormat="1" ht="12.75" x14ac:dyDescent="0.2"/>
    <row r="169" s="15" customFormat="1" ht="12.75" x14ac:dyDescent="0.2"/>
    <row r="170" s="15" customFormat="1" ht="12.75" x14ac:dyDescent="0.2"/>
    <row r="171" s="15" customFormat="1" ht="12.75" x14ac:dyDescent="0.2"/>
    <row r="172" s="15" customFormat="1" ht="12.75" x14ac:dyDescent="0.2"/>
    <row r="173" s="15" customFormat="1" ht="12.75" x14ac:dyDescent="0.2"/>
    <row r="174" s="15" customFormat="1" ht="12.75" x14ac:dyDescent="0.2"/>
    <row r="175" s="15" customFormat="1" ht="12.75" x14ac:dyDescent="0.2"/>
    <row r="176" s="15" customFormat="1" ht="12.75" x14ac:dyDescent="0.2"/>
    <row r="177" s="15" customFormat="1" ht="12.75" x14ac:dyDescent="0.2"/>
    <row r="178" s="15" customFormat="1" ht="12.75" x14ac:dyDescent="0.2"/>
    <row r="179" s="15" customFormat="1" ht="12.75" x14ac:dyDescent="0.2"/>
    <row r="180" s="15" customFormat="1" ht="12.75" x14ac:dyDescent="0.2"/>
    <row r="181" s="15" customFormat="1" ht="12.75" x14ac:dyDescent="0.2"/>
    <row r="182" s="15" customFormat="1" ht="12.75" x14ac:dyDescent="0.2"/>
    <row r="183" s="15" customFormat="1" ht="12.75" x14ac:dyDescent="0.2"/>
    <row r="184" s="15" customFormat="1" ht="12.75" x14ac:dyDescent="0.2"/>
    <row r="185" s="15" customFormat="1" ht="12.75" x14ac:dyDescent="0.2"/>
    <row r="186" s="15" customFormat="1" ht="12.75" x14ac:dyDescent="0.2"/>
    <row r="187" s="15" customFormat="1" ht="12.75" x14ac:dyDescent="0.2"/>
    <row r="188" s="15" customFormat="1" ht="12.75" x14ac:dyDescent="0.2"/>
    <row r="189" s="15" customFormat="1" ht="12.75" x14ac:dyDescent="0.2"/>
    <row r="190" s="15" customFormat="1" ht="12.75" x14ac:dyDescent="0.2"/>
  </sheetData>
  <mergeCells count="15">
    <mergeCell ref="I42:J42"/>
    <mergeCell ref="I37:J37"/>
    <mergeCell ref="I38:J38"/>
    <mergeCell ref="I39:J39"/>
    <mergeCell ref="I40:J40"/>
    <mergeCell ref="I41:J41"/>
    <mergeCell ref="H33:H35"/>
    <mergeCell ref="I33:J35"/>
    <mergeCell ref="A5:J5"/>
    <mergeCell ref="A7:J7"/>
    <mergeCell ref="C9:J9"/>
    <mergeCell ref="D11:J11"/>
    <mergeCell ref="A26:J26"/>
    <mergeCell ref="C28:J28"/>
    <mergeCell ref="C30:J30"/>
  </mergeCells>
  <pageMargins left="0.7" right="0.7" top="0.75" bottom="0.75" header="0.3" footer="0.3"/>
  <pageSetup paperSize="9" scale="3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zoomScaleSheetLayoutView="40" workbookViewId="0">
      <selection activeCell="A12" sqref="A12"/>
    </sheetView>
  </sheetViews>
  <sheetFormatPr defaultRowHeight="15" x14ac:dyDescent="0.25"/>
  <cols>
    <col min="1" max="13" width="22.85546875" customWidth="1"/>
  </cols>
  <sheetData>
    <row r="1" spans="1:10" ht="26.25" customHeight="1" x14ac:dyDescent="0.25">
      <c r="A1" s="288" t="s">
        <v>227</v>
      </c>
      <c r="B1" s="288"/>
      <c r="C1" s="288"/>
      <c r="D1" s="288"/>
      <c r="E1" s="288"/>
      <c r="F1" s="288"/>
    </row>
    <row r="2" spans="1:10" s="11" customFormat="1" ht="63.75" customHeight="1" x14ac:dyDescent="0.25">
      <c r="A2" s="293" t="s">
        <v>115</v>
      </c>
      <c r="B2" s="293"/>
      <c r="C2" s="289" t="s">
        <v>187</v>
      </c>
      <c r="D2" s="289"/>
      <c r="E2" s="289"/>
      <c r="F2" s="289"/>
      <c r="G2" s="57"/>
      <c r="H2" s="57"/>
      <c r="I2" s="57"/>
      <c r="J2" s="57"/>
    </row>
    <row r="3" spans="1:10" s="16" customFormat="1" ht="39.75" customHeight="1" x14ac:dyDescent="0.2">
      <c r="A3" s="14"/>
      <c r="C3" s="17"/>
      <c r="D3" s="17"/>
      <c r="E3" s="17"/>
      <c r="F3" s="17"/>
      <c r="G3" s="17"/>
      <c r="H3" s="17"/>
      <c r="I3" s="17"/>
      <c r="J3" s="17"/>
    </row>
    <row r="4" spans="1:10" s="11" customFormat="1" ht="18" customHeight="1" x14ac:dyDescent="0.25">
      <c r="A4" s="293" t="s">
        <v>116</v>
      </c>
      <c r="B4" s="293"/>
      <c r="C4" s="293"/>
      <c r="D4" s="290" t="s">
        <v>178</v>
      </c>
      <c r="E4" s="290"/>
      <c r="F4" s="290"/>
      <c r="G4" s="58"/>
      <c r="H4" s="58"/>
      <c r="I4" s="58"/>
      <c r="J4" s="58"/>
    </row>
    <row r="5" spans="1:10" ht="32.25" customHeight="1" x14ac:dyDescent="0.25">
      <c r="A5" s="16"/>
      <c r="B5" s="16"/>
      <c r="C5" s="16"/>
      <c r="D5" s="16"/>
      <c r="E5" s="16"/>
      <c r="F5" s="16"/>
    </row>
    <row r="6" spans="1:10" ht="39" customHeight="1" x14ac:dyDescent="0.25">
      <c r="A6" s="48" t="s">
        <v>120</v>
      </c>
      <c r="B6" s="100" t="s">
        <v>125</v>
      </c>
      <c r="C6" s="100" t="s">
        <v>127</v>
      </c>
      <c r="D6" s="100" t="s">
        <v>128</v>
      </c>
      <c r="E6" s="100" t="s">
        <v>129</v>
      </c>
      <c r="F6" s="100" t="s">
        <v>130</v>
      </c>
    </row>
    <row r="7" spans="1:10" ht="36" customHeight="1" x14ac:dyDescent="0.25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</row>
    <row r="8" spans="1:10" ht="36" customHeight="1" x14ac:dyDescent="0.25">
      <c r="A8" s="30">
        <v>1</v>
      </c>
      <c r="B8" s="59" t="s">
        <v>186</v>
      </c>
      <c r="C8" s="33">
        <v>2</v>
      </c>
      <c r="D8" s="33">
        <v>10</v>
      </c>
      <c r="E8" s="33">
        <v>50</v>
      </c>
      <c r="F8" s="32">
        <f>C8*D8*E8</f>
        <v>1000</v>
      </c>
    </row>
    <row r="9" spans="1:10" ht="26.25" customHeight="1" x14ac:dyDescent="0.25">
      <c r="A9" s="30"/>
      <c r="B9" s="30"/>
      <c r="C9" s="33"/>
      <c r="D9" s="33"/>
      <c r="E9" s="33"/>
      <c r="F9" s="32"/>
    </row>
    <row r="10" spans="1:10" ht="26.25" customHeight="1" x14ac:dyDescent="0.25">
      <c r="A10" s="30"/>
      <c r="B10" s="22" t="s">
        <v>117</v>
      </c>
      <c r="C10" s="25" t="s">
        <v>118</v>
      </c>
      <c r="D10" s="25" t="s">
        <v>118</v>
      </c>
      <c r="E10" s="25" t="s">
        <v>118</v>
      </c>
      <c r="F10" s="218">
        <f>F8</f>
        <v>1000</v>
      </c>
    </row>
    <row r="11" spans="1:10" ht="26.25" customHeight="1" x14ac:dyDescent="0.25"/>
    <row r="12" spans="1:10" ht="26.25" customHeight="1" x14ac:dyDescent="0.25"/>
    <row r="13" spans="1:10" ht="26.25" customHeight="1" x14ac:dyDescent="0.25"/>
    <row r="14" spans="1:10" ht="26.25" customHeight="1" x14ac:dyDescent="0.25"/>
    <row r="15" spans="1:10" ht="26.25" customHeight="1" x14ac:dyDescent="0.25"/>
    <row r="16" spans="1:10" ht="26.25" customHeight="1" x14ac:dyDescent="0.25"/>
    <row r="17" ht="26.25" customHeight="1" x14ac:dyDescent="0.25"/>
    <row r="18" ht="26.25" customHeight="1" x14ac:dyDescent="0.25"/>
    <row r="20" ht="26.25" customHeight="1" x14ac:dyDescent="0.25"/>
    <row r="21" ht="26.25" customHeight="1" x14ac:dyDescent="0.25"/>
    <row r="22" ht="26.25" customHeight="1" x14ac:dyDescent="0.25"/>
    <row r="23" ht="26.25" customHeight="1" x14ac:dyDescent="0.25"/>
    <row r="24" ht="26.25" customHeight="1" x14ac:dyDescent="0.25"/>
    <row r="25" ht="26.25" customHeight="1" x14ac:dyDescent="0.25"/>
    <row r="26" ht="26.25" customHeight="1" x14ac:dyDescent="0.25"/>
    <row r="27" ht="26.25" customHeight="1" x14ac:dyDescent="0.25"/>
    <row r="28" ht="26.25" customHeight="1" x14ac:dyDescent="0.25"/>
    <row r="29" ht="26.25" customHeight="1" x14ac:dyDescent="0.25"/>
    <row r="30" ht="26.25" customHeight="1" x14ac:dyDescent="0.25"/>
    <row r="31" ht="26.25" customHeight="1" x14ac:dyDescent="0.25"/>
    <row r="32" ht="26.25" customHeight="1" x14ac:dyDescent="0.25"/>
    <row r="37" ht="37.5" customHeight="1" x14ac:dyDescent="0.25"/>
  </sheetData>
  <mergeCells count="5">
    <mergeCell ref="A1:F1"/>
    <mergeCell ref="A2:B2"/>
    <mergeCell ref="A4:C4"/>
    <mergeCell ref="D4:F4"/>
    <mergeCell ref="C2:F2"/>
  </mergeCells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zoomScaleNormal="100" zoomScaleSheetLayoutView="100" workbookViewId="0">
      <selection activeCell="E32" sqref="E32:E33"/>
    </sheetView>
  </sheetViews>
  <sheetFormatPr defaultRowHeight="15" x14ac:dyDescent="0.25"/>
  <cols>
    <col min="1" max="1" width="9.28515625" bestFit="1" customWidth="1"/>
    <col min="2" max="2" width="58.140625" bestFit="1" customWidth="1"/>
    <col min="3" max="4" width="17.28515625" customWidth="1"/>
    <col min="5" max="5" width="11.28515625" customWidth="1"/>
  </cols>
  <sheetData>
    <row r="1" spans="1:10" ht="35.25" customHeight="1" x14ac:dyDescent="0.25">
      <c r="A1" s="295" t="s">
        <v>228</v>
      </c>
      <c r="B1" s="295"/>
      <c r="C1" s="295"/>
      <c r="D1" s="295"/>
    </row>
    <row r="2" spans="1:10" ht="15.75" x14ac:dyDescent="0.25">
      <c r="A2" s="288" t="s">
        <v>131</v>
      </c>
      <c r="B2" s="288"/>
      <c r="C2" s="288"/>
      <c r="D2" s="288"/>
    </row>
    <row r="3" spans="1:10" ht="15.75" x14ac:dyDescent="0.25">
      <c r="A3" s="288" t="s">
        <v>132</v>
      </c>
      <c r="B3" s="288"/>
      <c r="C3" s="288"/>
      <c r="D3" s="288"/>
    </row>
    <row r="4" spans="1:10" s="11" customFormat="1" ht="15.75" x14ac:dyDescent="0.25">
      <c r="A4" s="293" t="s">
        <v>115</v>
      </c>
      <c r="B4" s="293"/>
      <c r="C4" s="289" t="s">
        <v>188</v>
      </c>
      <c r="D4" s="289"/>
      <c r="E4" s="57"/>
      <c r="F4" s="57"/>
      <c r="G4" s="57"/>
      <c r="H4" s="57"/>
      <c r="I4" s="57"/>
      <c r="J4" s="57"/>
    </row>
    <row r="5" spans="1:10" s="16" customFormat="1" ht="9.75" x14ac:dyDescent="0.2">
      <c r="A5" s="14"/>
      <c r="C5" s="17"/>
      <c r="D5" s="17"/>
      <c r="E5" s="17"/>
      <c r="F5" s="17"/>
      <c r="G5" s="17"/>
      <c r="H5" s="17"/>
      <c r="I5" s="17"/>
      <c r="J5" s="17"/>
    </row>
    <row r="6" spans="1:10" s="11" customFormat="1" ht="30.75" customHeight="1" x14ac:dyDescent="0.25">
      <c r="A6" s="293" t="s">
        <v>116</v>
      </c>
      <c r="B6" s="293"/>
      <c r="C6" s="294" t="s">
        <v>178</v>
      </c>
      <c r="D6" s="294"/>
      <c r="E6" s="58"/>
      <c r="F6" s="58"/>
      <c r="G6" s="58"/>
      <c r="H6" s="58"/>
      <c r="I6" s="58"/>
      <c r="J6" s="58"/>
    </row>
    <row r="7" spans="1:10" x14ac:dyDescent="0.25">
      <c r="A7" s="16"/>
      <c r="B7" s="16"/>
      <c r="C7" s="16"/>
      <c r="D7" s="16"/>
    </row>
    <row r="8" spans="1:10" ht="51.75" x14ac:dyDescent="0.25">
      <c r="A8" s="136" t="s">
        <v>120</v>
      </c>
      <c r="B8" s="136" t="s">
        <v>133</v>
      </c>
      <c r="C8" s="35" t="s">
        <v>158</v>
      </c>
      <c r="D8" s="132" t="s">
        <v>159</v>
      </c>
    </row>
    <row r="9" spans="1:10" s="38" customFormat="1" x14ac:dyDescent="0.25">
      <c r="A9" s="36">
        <v>1</v>
      </c>
      <c r="B9" s="36">
        <v>2</v>
      </c>
      <c r="C9" s="37">
        <v>3</v>
      </c>
      <c r="D9" s="39">
        <v>4</v>
      </c>
    </row>
    <row r="10" spans="1:10" ht="16.5" customHeight="1" x14ac:dyDescent="0.25">
      <c r="A10" s="23">
        <v>1</v>
      </c>
      <c r="B10" s="20" t="s">
        <v>134</v>
      </c>
      <c r="C10" s="23" t="s">
        <v>118</v>
      </c>
      <c r="D10" s="40"/>
    </row>
    <row r="11" spans="1:10" x14ac:dyDescent="0.25">
      <c r="A11" s="296" t="s">
        <v>135</v>
      </c>
      <c r="B11" s="162" t="s">
        <v>6</v>
      </c>
      <c r="C11" s="60"/>
      <c r="D11" s="60"/>
    </row>
    <row r="12" spans="1:10" x14ac:dyDescent="0.25">
      <c r="A12" s="297"/>
      <c r="B12" s="163" t="s">
        <v>136</v>
      </c>
      <c r="C12" s="61">
        <v>8718933.7748344373</v>
      </c>
      <c r="D12" s="61">
        <f>C12*0.22</f>
        <v>1918165.4304635762</v>
      </c>
    </row>
    <row r="13" spans="1:10" x14ac:dyDescent="0.25">
      <c r="A13" s="23" t="s">
        <v>137</v>
      </c>
      <c r="B13" s="164" t="s">
        <v>138</v>
      </c>
      <c r="C13" s="56"/>
      <c r="D13" s="137"/>
    </row>
    <row r="14" spans="1:10" ht="14.25" customHeight="1" x14ac:dyDescent="0.25">
      <c r="A14" s="296" t="s">
        <v>139</v>
      </c>
      <c r="B14" s="162" t="s">
        <v>140</v>
      </c>
      <c r="C14" s="60"/>
      <c r="D14" s="60"/>
    </row>
    <row r="15" spans="1:10" x14ac:dyDescent="0.25">
      <c r="A15" s="297"/>
      <c r="B15" s="163" t="s">
        <v>141</v>
      </c>
      <c r="C15" s="61"/>
      <c r="D15" s="61"/>
    </row>
    <row r="16" spans="1:10" x14ac:dyDescent="0.25">
      <c r="A16" s="296">
        <v>2</v>
      </c>
      <c r="B16" s="34" t="s">
        <v>142</v>
      </c>
      <c r="C16" s="298" t="s">
        <v>118</v>
      </c>
      <c r="D16" s="300"/>
    </row>
    <row r="17" spans="1:7" ht="26.25" customHeight="1" x14ac:dyDescent="0.25">
      <c r="A17" s="297"/>
      <c r="B17" s="30" t="s">
        <v>143</v>
      </c>
      <c r="C17" s="299"/>
      <c r="D17" s="300"/>
    </row>
    <row r="18" spans="1:7" ht="26.25" customHeight="1" x14ac:dyDescent="0.25">
      <c r="A18" s="296" t="s">
        <v>144</v>
      </c>
      <c r="B18" s="162" t="s">
        <v>6</v>
      </c>
      <c r="C18" s="60"/>
      <c r="D18" s="60"/>
    </row>
    <row r="19" spans="1:7" x14ac:dyDescent="0.25">
      <c r="A19" s="301"/>
      <c r="B19" s="165" t="s">
        <v>145</v>
      </c>
      <c r="C19" s="62"/>
      <c r="D19" s="62"/>
    </row>
    <row r="20" spans="1:7" ht="26.25" customHeight="1" x14ac:dyDescent="0.25">
      <c r="A20" s="297"/>
      <c r="B20" s="163" t="s">
        <v>146</v>
      </c>
      <c r="C20" s="61">
        <v>8718933.7748344373</v>
      </c>
      <c r="D20" s="61">
        <f>C20*0.029</f>
        <v>252849.07947019869</v>
      </c>
    </row>
    <row r="21" spans="1:7" ht="26.25" customHeight="1" x14ac:dyDescent="0.25">
      <c r="A21" s="296" t="s">
        <v>147</v>
      </c>
      <c r="B21" s="162" t="s">
        <v>148</v>
      </c>
      <c r="C21" s="60"/>
      <c r="D21" s="60"/>
    </row>
    <row r="22" spans="1:7" ht="26.25" customHeight="1" x14ac:dyDescent="0.25">
      <c r="A22" s="297"/>
      <c r="B22" s="163" t="s">
        <v>149</v>
      </c>
      <c r="C22" s="61"/>
      <c r="D22" s="61"/>
    </row>
    <row r="23" spans="1:7" ht="26.25" customHeight="1" x14ac:dyDescent="0.25">
      <c r="A23" s="296" t="s">
        <v>150</v>
      </c>
      <c r="B23" s="162" t="s">
        <v>151</v>
      </c>
      <c r="C23" s="60"/>
      <c r="D23" s="60"/>
    </row>
    <row r="24" spans="1:7" ht="26.25" customHeight="1" x14ac:dyDescent="0.25">
      <c r="A24" s="297"/>
      <c r="B24" s="163" t="s">
        <v>152</v>
      </c>
      <c r="C24" s="61">
        <v>8718933.7748344373</v>
      </c>
      <c r="D24" s="61">
        <f>C24*0.002</f>
        <v>17437.867549668874</v>
      </c>
    </row>
    <row r="25" spans="1:7" ht="26.25" customHeight="1" x14ac:dyDescent="0.25">
      <c r="A25" s="296" t="s">
        <v>153</v>
      </c>
      <c r="B25" s="162" t="s">
        <v>151</v>
      </c>
      <c r="C25" s="60"/>
      <c r="D25" s="60"/>
    </row>
    <row r="26" spans="1:7" ht="26.25" customHeight="1" x14ac:dyDescent="0.25">
      <c r="A26" s="297"/>
      <c r="B26" s="163" t="s">
        <v>238</v>
      </c>
      <c r="C26" s="61"/>
      <c r="D26" s="61"/>
    </row>
    <row r="27" spans="1:7" ht="26.25" customHeight="1" x14ac:dyDescent="0.25">
      <c r="A27" s="296" t="s">
        <v>154</v>
      </c>
      <c r="B27" s="162" t="s">
        <v>151</v>
      </c>
      <c r="C27" s="60"/>
      <c r="D27" s="60"/>
    </row>
    <row r="28" spans="1:7" ht="26.25" customHeight="1" x14ac:dyDescent="0.25">
      <c r="A28" s="297"/>
      <c r="B28" s="163" t="s">
        <v>238</v>
      </c>
      <c r="C28" s="61"/>
      <c r="D28" s="61"/>
    </row>
    <row r="29" spans="1:7" ht="26.25" customHeight="1" x14ac:dyDescent="0.25">
      <c r="A29" s="296">
        <v>3</v>
      </c>
      <c r="B29" s="34" t="s">
        <v>155</v>
      </c>
      <c r="C29" s="60"/>
      <c r="D29" s="60"/>
    </row>
    <row r="30" spans="1:7" ht="26.25" customHeight="1" x14ac:dyDescent="0.25">
      <c r="A30" s="297"/>
      <c r="B30" s="30" t="s">
        <v>156</v>
      </c>
      <c r="C30" s="61">
        <v>8718933.7748344373</v>
      </c>
      <c r="D30" s="61">
        <f>C30*0.051</f>
        <v>444665.62251655629</v>
      </c>
    </row>
    <row r="31" spans="1:7" ht="26.25" customHeight="1" x14ac:dyDescent="0.25">
      <c r="A31" s="23"/>
      <c r="B31" s="131" t="s">
        <v>117</v>
      </c>
      <c r="C31" s="133" t="s">
        <v>118</v>
      </c>
      <c r="D31" s="137">
        <f>D12+D20+D24+D30</f>
        <v>2633118</v>
      </c>
    </row>
    <row r="32" spans="1:7" ht="26.25" customHeight="1" x14ac:dyDescent="0.25">
      <c r="A32" s="21"/>
      <c r="B32" s="21"/>
      <c r="C32" s="15"/>
      <c r="D32" s="15"/>
      <c r="G32" s="166"/>
    </row>
    <row r="33" spans="1:4" ht="15" customHeight="1" x14ac:dyDescent="0.25">
      <c r="A33" s="302" t="s">
        <v>157</v>
      </c>
      <c r="B33" s="302"/>
      <c r="C33" s="302"/>
      <c r="D33" s="302"/>
    </row>
    <row r="34" spans="1:4" x14ac:dyDescent="0.25">
      <c r="A34" s="302"/>
      <c r="B34" s="302"/>
      <c r="C34" s="302"/>
      <c r="D34" s="302"/>
    </row>
    <row r="35" spans="1:4" x14ac:dyDescent="0.25">
      <c r="A35" s="302"/>
      <c r="B35" s="302"/>
      <c r="C35" s="302"/>
      <c r="D35" s="302"/>
    </row>
    <row r="37" spans="1:4" ht="37.5" customHeight="1" x14ac:dyDescent="0.25">
      <c r="A37" s="295" t="s">
        <v>229</v>
      </c>
      <c r="B37" s="295"/>
      <c r="C37" s="295"/>
      <c r="D37" s="295"/>
    </row>
    <row r="38" spans="1:4" ht="15.75" x14ac:dyDescent="0.25">
      <c r="A38" s="288" t="s">
        <v>131</v>
      </c>
      <c r="B38" s="288"/>
      <c r="C38" s="288"/>
      <c r="D38" s="288"/>
    </row>
    <row r="39" spans="1:4" ht="15.75" x14ac:dyDescent="0.25">
      <c r="A39" s="288" t="s">
        <v>132</v>
      </c>
      <c r="B39" s="288"/>
      <c r="C39" s="288"/>
      <c r="D39" s="288"/>
    </row>
    <row r="40" spans="1:4" ht="15.75" x14ac:dyDescent="0.25">
      <c r="A40" s="293" t="s">
        <v>115</v>
      </c>
      <c r="B40" s="293"/>
      <c r="C40" s="289" t="s">
        <v>188</v>
      </c>
      <c r="D40" s="289"/>
    </row>
    <row r="41" spans="1:4" x14ac:dyDescent="0.25">
      <c r="A41" s="14"/>
      <c r="B41" s="16"/>
      <c r="C41" s="17"/>
      <c r="D41" s="17"/>
    </row>
    <row r="42" spans="1:4" ht="39.75" customHeight="1" x14ac:dyDescent="0.25">
      <c r="A42" s="293" t="s">
        <v>116</v>
      </c>
      <c r="B42" s="293"/>
      <c r="C42" s="294" t="s">
        <v>239</v>
      </c>
      <c r="D42" s="294"/>
    </row>
    <row r="43" spans="1:4" x14ac:dyDescent="0.25">
      <c r="A43" s="16"/>
      <c r="B43" s="16"/>
      <c r="C43" s="16"/>
      <c r="D43" s="16"/>
    </row>
    <row r="44" spans="1:4" ht="51.75" x14ac:dyDescent="0.25">
      <c r="A44" s="136" t="s">
        <v>120</v>
      </c>
      <c r="B44" s="136" t="s">
        <v>133</v>
      </c>
      <c r="C44" s="35" t="s">
        <v>158</v>
      </c>
      <c r="D44" s="132" t="s">
        <v>159</v>
      </c>
    </row>
    <row r="45" spans="1:4" x14ac:dyDescent="0.25">
      <c r="A45" s="36">
        <v>1</v>
      </c>
      <c r="B45" s="36">
        <v>2</v>
      </c>
      <c r="C45" s="37">
        <v>3</v>
      </c>
      <c r="D45" s="39">
        <v>4</v>
      </c>
    </row>
    <row r="46" spans="1:4" ht="17.25" customHeight="1" x14ac:dyDescent="0.25">
      <c r="A46" s="23">
        <v>1</v>
      </c>
      <c r="B46" s="20" t="s">
        <v>134</v>
      </c>
      <c r="C46" s="23" t="s">
        <v>118</v>
      </c>
      <c r="D46" s="40"/>
    </row>
    <row r="47" spans="1:4" x14ac:dyDescent="0.25">
      <c r="A47" s="296" t="s">
        <v>135</v>
      </c>
      <c r="B47" s="162" t="s">
        <v>6</v>
      </c>
      <c r="C47" s="60"/>
      <c r="D47" s="60"/>
    </row>
    <row r="48" spans="1:4" x14ac:dyDescent="0.25">
      <c r="A48" s="297"/>
      <c r="B48" s="163" t="s">
        <v>136</v>
      </c>
      <c r="C48" s="61">
        <v>83340.679999999993</v>
      </c>
      <c r="D48" s="61">
        <f>C48*0.22</f>
        <v>18334.9496</v>
      </c>
    </row>
    <row r="49" spans="1:4" x14ac:dyDescent="0.25">
      <c r="A49" s="23" t="s">
        <v>137</v>
      </c>
      <c r="B49" s="164" t="s">
        <v>138</v>
      </c>
      <c r="C49" s="56"/>
      <c r="D49" s="137"/>
    </row>
    <row r="50" spans="1:4" x14ac:dyDescent="0.25">
      <c r="A50" s="296" t="s">
        <v>139</v>
      </c>
      <c r="B50" s="162" t="s">
        <v>140</v>
      </c>
      <c r="C50" s="60"/>
      <c r="D50" s="60"/>
    </row>
    <row r="51" spans="1:4" x14ac:dyDescent="0.25">
      <c r="A51" s="297"/>
      <c r="B51" s="163" t="s">
        <v>141</v>
      </c>
      <c r="C51" s="61"/>
      <c r="D51" s="61"/>
    </row>
    <row r="52" spans="1:4" x14ac:dyDescent="0.25">
      <c r="A52" s="296">
        <v>2</v>
      </c>
      <c r="B52" s="34" t="s">
        <v>142</v>
      </c>
      <c r="C52" s="298" t="s">
        <v>118</v>
      </c>
      <c r="D52" s="300"/>
    </row>
    <row r="53" spans="1:4" x14ac:dyDescent="0.25">
      <c r="A53" s="297"/>
      <c r="B53" s="30" t="s">
        <v>143</v>
      </c>
      <c r="C53" s="299"/>
      <c r="D53" s="300"/>
    </row>
    <row r="54" spans="1:4" x14ac:dyDescent="0.25">
      <c r="A54" s="296" t="s">
        <v>144</v>
      </c>
      <c r="B54" s="162" t="s">
        <v>6</v>
      </c>
      <c r="C54" s="60"/>
      <c r="D54" s="60"/>
    </row>
    <row r="55" spans="1:4" x14ac:dyDescent="0.25">
      <c r="A55" s="301"/>
      <c r="B55" s="165" t="s">
        <v>145</v>
      </c>
      <c r="C55" s="62"/>
      <c r="D55" s="62"/>
    </row>
    <row r="56" spans="1:4" x14ac:dyDescent="0.25">
      <c r="A56" s="297"/>
      <c r="B56" s="163" t="s">
        <v>146</v>
      </c>
      <c r="C56" s="61">
        <v>83340.679999999993</v>
      </c>
      <c r="D56" s="61">
        <f>C56*0.029+0.03-0.02</f>
        <v>2416.8897200000001</v>
      </c>
    </row>
    <row r="57" spans="1:4" x14ac:dyDescent="0.25">
      <c r="A57" s="296" t="s">
        <v>147</v>
      </c>
      <c r="B57" s="162" t="s">
        <v>148</v>
      </c>
      <c r="C57" s="60"/>
      <c r="D57" s="60"/>
    </row>
    <row r="58" spans="1:4" x14ac:dyDescent="0.25">
      <c r="A58" s="297"/>
      <c r="B58" s="163" t="s">
        <v>149</v>
      </c>
      <c r="C58" s="61"/>
      <c r="D58" s="61"/>
    </row>
    <row r="59" spans="1:4" x14ac:dyDescent="0.25">
      <c r="A59" s="296" t="s">
        <v>150</v>
      </c>
      <c r="B59" s="162" t="s">
        <v>151</v>
      </c>
      <c r="C59" s="60"/>
      <c r="D59" s="60"/>
    </row>
    <row r="60" spans="1:4" x14ac:dyDescent="0.25">
      <c r="A60" s="297"/>
      <c r="B60" s="163" t="s">
        <v>152</v>
      </c>
      <c r="C60" s="61">
        <v>83340.679999999993</v>
      </c>
      <c r="D60" s="61">
        <f>C60*0.002</f>
        <v>166.68135999999998</v>
      </c>
    </row>
    <row r="61" spans="1:4" x14ac:dyDescent="0.25">
      <c r="A61" s="296" t="s">
        <v>153</v>
      </c>
      <c r="B61" s="162" t="s">
        <v>151</v>
      </c>
      <c r="C61" s="60"/>
      <c r="D61" s="60"/>
    </row>
    <row r="62" spans="1:4" ht="16.5" x14ac:dyDescent="0.25">
      <c r="A62" s="297"/>
      <c r="B62" s="163" t="s">
        <v>238</v>
      </c>
      <c r="C62" s="61"/>
      <c r="D62" s="61"/>
    </row>
    <row r="63" spans="1:4" x14ac:dyDescent="0.25">
      <c r="A63" s="296" t="s">
        <v>154</v>
      </c>
      <c r="B63" s="162" t="s">
        <v>151</v>
      </c>
      <c r="C63" s="60"/>
      <c r="D63" s="60"/>
    </row>
    <row r="64" spans="1:4" ht="16.5" x14ac:dyDescent="0.25">
      <c r="A64" s="297"/>
      <c r="B64" s="163" t="s">
        <v>238</v>
      </c>
      <c r="C64" s="61"/>
      <c r="D64" s="61"/>
    </row>
    <row r="65" spans="1:4" x14ac:dyDescent="0.25">
      <c r="A65" s="296">
        <v>3</v>
      </c>
      <c r="B65" s="34" t="s">
        <v>155</v>
      </c>
      <c r="C65" s="60"/>
      <c r="D65" s="60"/>
    </row>
    <row r="66" spans="1:4" x14ac:dyDescent="0.25">
      <c r="A66" s="297"/>
      <c r="B66" s="30" t="s">
        <v>156</v>
      </c>
      <c r="C66" s="61">
        <v>83340.679999999993</v>
      </c>
      <c r="D66" s="61">
        <f>C66*0.051</f>
        <v>4250.374679999999</v>
      </c>
    </row>
    <row r="67" spans="1:4" x14ac:dyDescent="0.25">
      <c r="A67" s="23"/>
      <c r="B67" s="131" t="s">
        <v>117</v>
      </c>
      <c r="C67" s="133" t="s">
        <v>118</v>
      </c>
      <c r="D67" s="137">
        <f>D48+D56+D60+D66</f>
        <v>25168.895359999995</v>
      </c>
    </row>
    <row r="68" spans="1:4" x14ac:dyDescent="0.25">
      <c r="A68" s="21"/>
      <c r="B68" s="21"/>
      <c r="C68" s="15"/>
      <c r="D68" s="15"/>
    </row>
    <row r="69" spans="1:4" ht="15" customHeight="1" x14ac:dyDescent="0.25">
      <c r="A69" s="302" t="s">
        <v>157</v>
      </c>
      <c r="B69" s="302"/>
      <c r="C69" s="302"/>
      <c r="D69" s="302"/>
    </row>
    <row r="70" spans="1:4" x14ac:dyDescent="0.25">
      <c r="A70" s="302"/>
      <c r="B70" s="302"/>
      <c r="C70" s="302"/>
      <c r="D70" s="302"/>
    </row>
    <row r="71" spans="1:4" x14ac:dyDescent="0.25">
      <c r="A71" s="302"/>
      <c r="B71" s="302"/>
      <c r="C71" s="302"/>
      <c r="D71" s="302"/>
    </row>
  </sheetData>
  <mergeCells count="38">
    <mergeCell ref="A69:D71"/>
    <mergeCell ref="A57:A58"/>
    <mergeCell ref="A59:A60"/>
    <mergeCell ref="A61:A62"/>
    <mergeCell ref="A63:A64"/>
    <mergeCell ref="A65:A66"/>
    <mergeCell ref="A50:A51"/>
    <mergeCell ref="A52:A53"/>
    <mergeCell ref="C52:C53"/>
    <mergeCell ref="D52:D53"/>
    <mergeCell ref="A54:A56"/>
    <mergeCell ref="A40:B40"/>
    <mergeCell ref="C40:D40"/>
    <mergeCell ref="A42:B42"/>
    <mergeCell ref="C42:D42"/>
    <mergeCell ref="A47:A48"/>
    <mergeCell ref="A29:A30"/>
    <mergeCell ref="A33:D35"/>
    <mergeCell ref="A37:D37"/>
    <mergeCell ref="A38:D38"/>
    <mergeCell ref="A39:D39"/>
    <mergeCell ref="A18:A20"/>
    <mergeCell ref="A21:A22"/>
    <mergeCell ref="A23:A24"/>
    <mergeCell ref="A25:A26"/>
    <mergeCell ref="A27:A28"/>
    <mergeCell ref="A11:A12"/>
    <mergeCell ref="A14:A15"/>
    <mergeCell ref="A16:A17"/>
    <mergeCell ref="C16:C17"/>
    <mergeCell ref="D16:D17"/>
    <mergeCell ref="C6:D6"/>
    <mergeCell ref="A1:D1"/>
    <mergeCell ref="A2:D2"/>
    <mergeCell ref="A3:D3"/>
    <mergeCell ref="A4:B4"/>
    <mergeCell ref="C4:D4"/>
    <mergeCell ref="A6:B6"/>
  </mergeCells>
  <pageMargins left="0.7" right="0.7" top="0.75" bottom="0.75" header="0.3" footer="0.3"/>
  <pageSetup paperSize="9" scale="54" orientation="portrait" r:id="rId1"/>
  <colBreaks count="1" manualBreakCount="1">
    <brk id="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>
      <selection activeCell="F9" sqref="F9:F11"/>
    </sheetView>
  </sheetViews>
  <sheetFormatPr defaultRowHeight="15" x14ac:dyDescent="0.25"/>
  <cols>
    <col min="1" max="1" width="22.85546875" customWidth="1"/>
    <col min="2" max="2" width="27.85546875" customWidth="1"/>
    <col min="3" max="3" width="11.42578125" customWidth="1"/>
    <col min="4" max="14" width="22.85546875" customWidth="1"/>
  </cols>
  <sheetData>
    <row r="1" spans="1:6" ht="26.25" customHeight="1" x14ac:dyDescent="0.25">
      <c r="A1" s="288" t="s">
        <v>230</v>
      </c>
      <c r="B1" s="288"/>
      <c r="C1" s="288"/>
      <c r="D1" s="288"/>
      <c r="E1" s="288"/>
      <c r="F1" s="288"/>
    </row>
    <row r="2" spans="1:6" ht="20.25" customHeight="1" x14ac:dyDescent="0.25">
      <c r="A2" s="13"/>
      <c r="B2" s="13"/>
      <c r="C2" s="13"/>
      <c r="D2" s="13"/>
      <c r="E2" s="13"/>
      <c r="F2" s="13"/>
    </row>
    <row r="3" spans="1:6" ht="18.75" customHeight="1" x14ac:dyDescent="0.25">
      <c r="A3" s="119" t="s">
        <v>115</v>
      </c>
      <c r="B3" s="119"/>
      <c r="C3" s="119"/>
      <c r="D3" s="119"/>
      <c r="E3" s="119">
        <v>852</v>
      </c>
      <c r="F3" s="119"/>
    </row>
    <row r="4" spans="1:6" ht="8.25" customHeight="1" x14ac:dyDescent="0.25">
      <c r="A4" s="13"/>
      <c r="B4" s="13"/>
      <c r="C4" s="13"/>
      <c r="D4" s="13"/>
      <c r="E4" s="13"/>
      <c r="F4" s="13"/>
    </row>
    <row r="5" spans="1:6" ht="32.25" customHeight="1" x14ac:dyDescent="0.25">
      <c r="A5" s="293" t="s">
        <v>116</v>
      </c>
      <c r="B5" s="293"/>
      <c r="C5" s="192"/>
      <c r="D5" s="290" t="s">
        <v>180</v>
      </c>
      <c r="E5" s="290"/>
      <c r="F5" s="290"/>
    </row>
    <row r="6" spans="1:6" ht="36" customHeight="1" x14ac:dyDescent="0.25">
      <c r="A6" s="15"/>
      <c r="B6" s="15"/>
      <c r="C6" s="15"/>
      <c r="D6" s="15"/>
      <c r="E6" s="15"/>
      <c r="F6" s="15"/>
    </row>
    <row r="7" spans="1:6" ht="47.25" customHeight="1" x14ac:dyDescent="0.25">
      <c r="A7" s="18" t="s">
        <v>120</v>
      </c>
      <c r="B7" s="18" t="s">
        <v>125</v>
      </c>
      <c r="C7" s="193" t="s">
        <v>243</v>
      </c>
      <c r="D7" s="18" t="s">
        <v>160</v>
      </c>
      <c r="E7" s="18" t="s">
        <v>161</v>
      </c>
      <c r="F7" s="31" t="s">
        <v>162</v>
      </c>
    </row>
    <row r="8" spans="1:6" ht="36" customHeight="1" x14ac:dyDescent="0.25">
      <c r="A8" s="19">
        <v>1</v>
      </c>
      <c r="B8" s="19">
        <v>2</v>
      </c>
      <c r="C8" s="134">
        <v>3</v>
      </c>
      <c r="D8" s="19">
        <v>4</v>
      </c>
      <c r="E8" s="19">
        <v>5</v>
      </c>
      <c r="F8" s="27">
        <v>6</v>
      </c>
    </row>
    <row r="9" spans="1:6" ht="26.25" customHeight="1" x14ac:dyDescent="0.25">
      <c r="A9" s="25">
        <v>1</v>
      </c>
      <c r="B9" s="195" t="s">
        <v>107</v>
      </c>
      <c r="C9" s="25">
        <v>831</v>
      </c>
      <c r="D9" s="33"/>
      <c r="E9" s="56"/>
      <c r="F9" s="101"/>
    </row>
    <row r="10" spans="1:6" ht="33.75" customHeight="1" x14ac:dyDescent="0.25">
      <c r="A10" s="25">
        <v>2</v>
      </c>
      <c r="B10" s="195" t="s">
        <v>109</v>
      </c>
      <c r="C10" s="25">
        <v>852</v>
      </c>
      <c r="D10" s="33"/>
      <c r="E10" s="56"/>
      <c r="F10" s="194"/>
    </row>
    <row r="11" spans="1:6" ht="26.25" customHeight="1" x14ac:dyDescent="0.25">
      <c r="A11" s="25">
        <v>3</v>
      </c>
      <c r="B11" s="195" t="s">
        <v>110</v>
      </c>
      <c r="C11" s="25">
        <v>853</v>
      </c>
      <c r="D11" s="33"/>
      <c r="E11" s="56"/>
      <c r="F11" s="194"/>
    </row>
    <row r="12" spans="1:6" ht="26.25" customHeight="1" x14ac:dyDescent="0.25">
      <c r="A12" s="30"/>
      <c r="B12" s="22" t="s">
        <v>117</v>
      </c>
      <c r="C12" s="131"/>
      <c r="D12" s="56"/>
      <c r="E12" s="63" t="s">
        <v>118</v>
      </c>
      <c r="F12" s="101">
        <f>F11+F10+F9</f>
        <v>0</v>
      </c>
    </row>
    <row r="13" spans="1:6" ht="26.25" customHeight="1" x14ac:dyDescent="0.25"/>
    <row r="14" spans="1:6" ht="26.25" customHeight="1" x14ac:dyDescent="0.25">
      <c r="A14" s="288" t="s">
        <v>244</v>
      </c>
      <c r="B14" s="288"/>
      <c r="C14" s="288"/>
      <c r="D14" s="288"/>
      <c r="E14" s="288"/>
      <c r="F14" s="288"/>
    </row>
    <row r="15" spans="1:6" ht="26.25" customHeight="1" x14ac:dyDescent="0.25">
      <c r="A15" s="13"/>
      <c r="B15" s="13"/>
      <c r="C15" s="13"/>
      <c r="D15" s="13"/>
      <c r="E15" s="13"/>
      <c r="F15" s="13"/>
    </row>
    <row r="16" spans="1:6" ht="26.25" customHeight="1" x14ac:dyDescent="0.25">
      <c r="A16" s="119" t="s">
        <v>115</v>
      </c>
      <c r="B16" s="119"/>
      <c r="C16" s="119"/>
      <c r="D16" s="119"/>
      <c r="E16" s="119" t="s">
        <v>245</v>
      </c>
      <c r="F16" s="119"/>
    </row>
    <row r="17" spans="1:7" ht="26.25" customHeight="1" x14ac:dyDescent="0.25">
      <c r="A17" s="13"/>
      <c r="B17" s="13"/>
      <c r="C17" s="13"/>
      <c r="D17" s="13"/>
      <c r="E17" s="13"/>
      <c r="F17" s="13"/>
    </row>
    <row r="18" spans="1:7" ht="66" customHeight="1" x14ac:dyDescent="0.25">
      <c r="A18" s="293" t="s">
        <v>116</v>
      </c>
      <c r="B18" s="293"/>
      <c r="C18" s="204"/>
      <c r="D18" s="303" t="s">
        <v>25</v>
      </c>
      <c r="E18" s="303"/>
      <c r="F18" s="303"/>
      <c r="G18" s="303"/>
    </row>
    <row r="19" spans="1:7" ht="26.25" customHeight="1" x14ac:dyDescent="0.25">
      <c r="A19" s="15"/>
      <c r="B19" s="15"/>
      <c r="C19" s="15"/>
      <c r="D19" s="15"/>
      <c r="E19" s="15"/>
      <c r="F19" s="15"/>
    </row>
    <row r="20" spans="1:7" ht="48" customHeight="1" x14ac:dyDescent="0.25">
      <c r="A20" s="205" t="s">
        <v>120</v>
      </c>
      <c r="B20" s="205" t="s">
        <v>125</v>
      </c>
      <c r="C20" s="205" t="s">
        <v>243</v>
      </c>
      <c r="D20" s="205" t="s">
        <v>160</v>
      </c>
      <c r="E20" s="205" t="s">
        <v>161</v>
      </c>
      <c r="F20" s="132" t="s">
        <v>162</v>
      </c>
    </row>
    <row r="21" spans="1:7" x14ac:dyDescent="0.25">
      <c r="A21" s="134">
        <v>1</v>
      </c>
      <c r="B21" s="134">
        <v>2</v>
      </c>
      <c r="C21" s="134">
        <v>3</v>
      </c>
      <c r="D21" s="134">
        <v>4</v>
      </c>
      <c r="E21" s="134">
        <v>5</v>
      </c>
      <c r="F21" s="109">
        <v>6</v>
      </c>
    </row>
    <row r="22" spans="1:7" ht="26.25" customHeight="1" x14ac:dyDescent="0.25">
      <c r="A22" s="25">
        <v>1</v>
      </c>
      <c r="B22" s="195" t="s">
        <v>107</v>
      </c>
      <c r="C22" s="25">
        <v>831</v>
      </c>
      <c r="D22" s="33"/>
      <c r="E22" s="56"/>
      <c r="F22" s="206"/>
    </row>
    <row r="23" spans="1:7" ht="33" customHeight="1" x14ac:dyDescent="0.25">
      <c r="A23" s="25">
        <v>2</v>
      </c>
      <c r="B23" s="209" t="s">
        <v>108</v>
      </c>
      <c r="C23" s="25">
        <v>851</v>
      </c>
      <c r="D23" s="33"/>
      <c r="E23" s="56"/>
      <c r="F23" s="208"/>
    </row>
    <row r="24" spans="1:7" ht="26.25" customHeight="1" x14ac:dyDescent="0.25">
      <c r="A24" s="30"/>
      <c r="B24" s="131" t="s">
        <v>117</v>
      </c>
      <c r="C24" s="131"/>
      <c r="D24" s="56"/>
      <c r="E24" s="133" t="s">
        <v>118</v>
      </c>
      <c r="F24" s="206">
        <f>F23+F22</f>
        <v>0</v>
      </c>
    </row>
    <row r="25" spans="1:7" ht="26.25" customHeight="1" x14ac:dyDescent="0.25"/>
    <row r="26" spans="1:7" ht="26.25" customHeight="1" x14ac:dyDescent="0.25"/>
    <row r="27" spans="1:7" ht="26.25" customHeight="1" x14ac:dyDescent="0.25"/>
    <row r="28" spans="1:7" ht="26.25" customHeight="1" x14ac:dyDescent="0.25"/>
    <row r="29" spans="1:7" ht="26.25" customHeight="1" x14ac:dyDescent="0.25"/>
    <row r="30" spans="1:7" ht="26.25" customHeight="1" x14ac:dyDescent="0.25"/>
    <row r="31" spans="1:7" ht="26.25" customHeight="1" x14ac:dyDescent="0.25"/>
    <row r="32" spans="1:7" ht="26.25" customHeight="1" x14ac:dyDescent="0.25"/>
    <row r="33" ht="26.25" customHeight="1" x14ac:dyDescent="0.25"/>
    <row r="38" ht="37.5" customHeight="1" x14ac:dyDescent="0.25"/>
  </sheetData>
  <mergeCells count="6">
    <mergeCell ref="A5:B5"/>
    <mergeCell ref="A1:F1"/>
    <mergeCell ref="D5:F5"/>
    <mergeCell ref="A14:F14"/>
    <mergeCell ref="A18:B18"/>
    <mergeCell ref="D18:G18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8</vt:i4>
      </vt:variant>
    </vt:vector>
  </HeadingPairs>
  <TitlesOfParts>
    <vt:vector size="22" baseType="lpstr">
      <vt:lpstr>Лист5</vt:lpstr>
      <vt:lpstr>таб1</vt:lpstr>
      <vt:lpstr>таб2.</vt:lpstr>
      <vt:lpstr>таб2.1</vt:lpstr>
      <vt:lpstr>таб 3,4</vt:lpstr>
      <vt:lpstr>расчет 1</vt:lpstr>
      <vt:lpstr>расчет 2</vt:lpstr>
      <vt:lpstr>расчет3</vt:lpstr>
      <vt:lpstr>расчет4</vt:lpstr>
      <vt:lpstr>расчет5</vt:lpstr>
      <vt:lpstr>расчет 6</vt:lpstr>
      <vt:lpstr>расчет 7</vt:lpstr>
      <vt:lpstr>расчет8</vt:lpstr>
      <vt:lpstr>расчет9</vt:lpstr>
      <vt:lpstr>Лист5!Область_печати</vt:lpstr>
      <vt:lpstr>'расчет 1'!Область_печати</vt:lpstr>
      <vt:lpstr>'расчет 6'!Область_печати</vt:lpstr>
      <vt:lpstr>'расчет 7'!Область_печати</vt:lpstr>
      <vt:lpstr>расчет3!Область_печати</vt:lpstr>
      <vt:lpstr>расчет8!Область_печати</vt:lpstr>
      <vt:lpstr>расчет9!Область_печати</vt:lpstr>
      <vt:lpstr>таб1!Область_печати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FedorovaMN</dc:creator>
  <cp:lastModifiedBy>12</cp:lastModifiedBy>
  <cp:lastPrinted>2019-09-20T09:23:40Z</cp:lastPrinted>
  <dcterms:created xsi:type="dcterms:W3CDTF">2016-02-01T12:22:48Z</dcterms:created>
  <dcterms:modified xsi:type="dcterms:W3CDTF">2019-09-20T11:20:22Z</dcterms:modified>
</cp:coreProperties>
</file>